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195\Documents\NASASP Documents\NASASP AM documents\"/>
    </mc:Choice>
  </mc:AlternateContent>
  <xr:revisionPtr revIDLastSave="0" documentId="8_{2F3915D9-7204-476B-837D-795DDF678197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MA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71" i="1" l="1"/>
  <c r="H112" i="1" l="1"/>
  <c r="H978" i="1" l="1"/>
  <c r="H690" i="1" l="1"/>
  <c r="H997" i="1" l="1"/>
  <c r="H989" i="1"/>
  <c r="H987" i="1"/>
  <c r="H311" i="1" l="1"/>
  <c r="H9" i="1" l="1"/>
  <c r="H15" i="1"/>
  <c r="H34" i="1"/>
  <c r="H37" i="1"/>
  <c r="H41" i="1"/>
  <c r="H47" i="1"/>
  <c r="H50" i="1"/>
  <c r="H52" i="1"/>
  <c r="H54" i="1"/>
  <c r="H55" i="1"/>
  <c r="H57" i="1"/>
  <c r="H60" i="1"/>
  <c r="H65" i="1"/>
  <c r="H70" i="1"/>
  <c r="H73" i="1"/>
  <c r="H78" i="1"/>
  <c r="H79" i="1"/>
  <c r="H81" i="1"/>
  <c r="H91" i="1"/>
  <c r="H93" i="1"/>
  <c r="H100" i="1"/>
  <c r="H103" i="1"/>
  <c r="H107" i="1"/>
  <c r="H109" i="1"/>
  <c r="H114" i="1"/>
  <c r="H115" i="1"/>
  <c r="H121" i="1"/>
  <c r="H124" i="1"/>
  <c r="H133" i="1"/>
  <c r="H139" i="1"/>
  <c r="H147" i="1"/>
  <c r="H148" i="1"/>
  <c r="H151" i="1"/>
  <c r="H152" i="1"/>
  <c r="H154" i="1"/>
  <c r="H165" i="1"/>
  <c r="H166" i="1"/>
  <c r="H172" i="1"/>
  <c r="H174" i="1"/>
  <c r="H175" i="1"/>
  <c r="H180" i="1"/>
  <c r="H182" i="1"/>
  <c r="H184" i="1"/>
  <c r="H192" i="1"/>
  <c r="H194" i="1"/>
  <c r="H199" i="1"/>
  <c r="H201" i="1"/>
  <c r="H202" i="1"/>
  <c r="H206" i="1"/>
  <c r="H216" i="1"/>
  <c r="H218" i="1"/>
  <c r="H222" i="1"/>
  <c r="H223" i="1"/>
  <c r="H224" i="1"/>
  <c r="H226" i="1"/>
  <c r="H227" i="1"/>
  <c r="H228" i="1"/>
  <c r="H231" i="1"/>
  <c r="H246" i="1"/>
  <c r="H247" i="1"/>
  <c r="H248" i="1"/>
  <c r="H249" i="1"/>
  <c r="H252" i="1"/>
  <c r="H253" i="1"/>
  <c r="H256" i="1"/>
  <c r="H261" i="1"/>
  <c r="H263" i="1"/>
  <c r="H264" i="1"/>
  <c r="H265" i="1"/>
  <c r="H266" i="1"/>
  <c r="H267" i="1"/>
  <c r="H274" i="1"/>
  <c r="H277" i="1"/>
  <c r="H284" i="1"/>
  <c r="H292" i="1"/>
  <c r="H295" i="1"/>
  <c r="H300" i="1"/>
  <c r="H302" i="1"/>
  <c r="H305" i="1"/>
  <c r="H306" i="1"/>
  <c r="H313" i="1"/>
  <c r="H318" i="1"/>
  <c r="H321" i="1"/>
  <c r="H326" i="1"/>
  <c r="H328" i="1"/>
  <c r="H329" i="1"/>
  <c r="H336" i="1"/>
  <c r="H337" i="1"/>
  <c r="H340" i="1"/>
  <c r="H343" i="1"/>
  <c r="H345" i="1"/>
  <c r="H352" i="1"/>
  <c r="H354" i="1"/>
  <c r="H355" i="1"/>
  <c r="H373" i="1"/>
  <c r="H374" i="1"/>
  <c r="H375" i="1"/>
  <c r="H377" i="1"/>
  <c r="H382" i="1"/>
  <c r="H383" i="1"/>
  <c r="H384" i="1"/>
  <c r="H392" i="1"/>
  <c r="H393" i="1"/>
  <c r="H395" i="1"/>
  <c r="H397" i="1"/>
  <c r="H399" i="1"/>
  <c r="H401" i="1"/>
  <c r="H404" i="1"/>
  <c r="H405" i="1"/>
  <c r="H410" i="1"/>
  <c r="H421" i="1"/>
  <c r="H423" i="1"/>
  <c r="H428" i="1"/>
  <c r="H431" i="1"/>
  <c r="H436" i="1"/>
  <c r="H437" i="1"/>
  <c r="H439" i="1"/>
  <c r="H449" i="1"/>
  <c r="H453" i="1"/>
  <c r="H455" i="1"/>
  <c r="H456" i="1"/>
  <c r="H458" i="1"/>
  <c r="H459" i="1"/>
  <c r="H467" i="1"/>
  <c r="H461" i="1"/>
  <c r="H462" i="1"/>
  <c r="H463" i="1"/>
  <c r="H464" i="1"/>
  <c r="H466" i="1"/>
  <c r="H468" i="1"/>
  <c r="H470" i="1"/>
  <c r="H471" i="1"/>
  <c r="H474" i="1"/>
  <c r="H475" i="1"/>
  <c r="H476" i="1"/>
  <c r="H480" i="1"/>
  <c r="H485" i="1"/>
  <c r="H486" i="1"/>
  <c r="H487" i="1"/>
  <c r="H489" i="1"/>
  <c r="H492" i="1"/>
  <c r="H494" i="1"/>
  <c r="H497" i="1"/>
  <c r="H498" i="1"/>
  <c r="H499" i="1"/>
  <c r="H500" i="1"/>
  <c r="H501" i="1"/>
  <c r="H502" i="1"/>
  <c r="H504" i="1"/>
  <c r="H505" i="1"/>
  <c r="H508" i="1"/>
  <c r="H509" i="1"/>
  <c r="H511" i="1"/>
  <c r="H514" i="1"/>
  <c r="H515" i="1"/>
  <c r="H516" i="1"/>
  <c r="H519" i="1"/>
  <c r="H524" i="1"/>
  <c r="H525" i="1"/>
  <c r="H527" i="1"/>
  <c r="H528" i="1"/>
  <c r="H529" i="1"/>
  <c r="H530" i="1"/>
  <c r="H534" i="1"/>
  <c r="H538" i="1"/>
  <c r="H544" i="1"/>
  <c r="H546" i="1"/>
  <c r="H547" i="1"/>
  <c r="H548" i="1"/>
  <c r="H550" i="1"/>
  <c r="H553" i="1"/>
  <c r="H554" i="1"/>
  <c r="H561" i="1"/>
  <c r="H565" i="1"/>
  <c r="H569" i="1"/>
  <c r="H570" i="1"/>
  <c r="H571" i="1"/>
  <c r="H574" i="1"/>
  <c r="H575" i="1"/>
  <c r="H579" i="1"/>
  <c r="H582" i="1"/>
  <c r="H585" i="1"/>
  <c r="H586" i="1"/>
  <c r="H587" i="1"/>
  <c r="H591" i="1"/>
  <c r="H592" i="1"/>
  <c r="H594" i="1"/>
  <c r="H595" i="1"/>
  <c r="H597" i="1"/>
  <c r="H599" i="1"/>
  <c r="H601" i="1"/>
  <c r="H604" i="1"/>
  <c r="H634" i="1"/>
  <c r="H655" i="1"/>
  <c r="H657" i="1"/>
  <c r="H660" i="1"/>
  <c r="H662" i="1"/>
  <c r="H663" i="1"/>
  <c r="H666" i="1"/>
  <c r="H668" i="1"/>
  <c r="H670" i="1"/>
  <c r="H671" i="1"/>
  <c r="H672" i="1"/>
  <c r="H674" i="1"/>
  <c r="H676" i="1"/>
  <c r="H677" i="1"/>
  <c r="H678" i="1"/>
  <c r="H682" i="1"/>
  <c r="H683" i="1"/>
  <c r="H684" i="1"/>
  <c r="H685" i="1"/>
  <c r="H686" i="1"/>
  <c r="H687" i="1"/>
  <c r="H688" i="1"/>
  <c r="H689" i="1"/>
  <c r="H693" i="1"/>
  <c r="H696" i="1"/>
  <c r="H698" i="1"/>
  <c r="H700" i="1"/>
  <c r="H704" i="1"/>
  <c r="H705" i="1"/>
  <c r="H706" i="1"/>
  <c r="H707" i="1"/>
  <c r="H708" i="1"/>
  <c r="H709" i="1"/>
  <c r="H710" i="1"/>
  <c r="H711" i="1"/>
  <c r="H713" i="1"/>
  <c r="H714" i="1"/>
  <c r="H716" i="1"/>
  <c r="H718" i="1"/>
  <c r="H719" i="1"/>
  <c r="H720" i="1"/>
  <c r="H721" i="1"/>
  <c r="H723" i="1"/>
  <c r="H724" i="1"/>
  <c r="H725" i="1"/>
  <c r="H733" i="1"/>
  <c r="H735" i="1"/>
  <c r="H736" i="1"/>
  <c r="H737" i="1"/>
  <c r="H738" i="1"/>
  <c r="H742" i="1"/>
  <c r="H745" i="1"/>
  <c r="H746" i="1"/>
  <c r="H752" i="1"/>
  <c r="H753" i="1"/>
  <c r="H755" i="1"/>
  <c r="H756" i="1"/>
  <c r="H763" i="1"/>
  <c r="H765" i="1"/>
  <c r="H767" i="1"/>
  <c r="H770" i="1"/>
  <c r="H771" i="1"/>
  <c r="H774" i="1"/>
  <c r="H776" i="1"/>
  <c r="H777" i="1"/>
  <c r="H779" i="1"/>
  <c r="H781" i="1"/>
  <c r="H788" i="1"/>
  <c r="H789" i="1"/>
  <c r="H790" i="1"/>
  <c r="H793" i="1"/>
  <c r="H796" i="1"/>
  <c r="H799" i="1"/>
  <c r="H800" i="1"/>
  <c r="H802" i="1"/>
  <c r="H805" i="1"/>
  <c r="H806" i="1"/>
  <c r="H807" i="1"/>
  <c r="H811" i="1"/>
  <c r="H812" i="1"/>
  <c r="H815" i="1"/>
  <c r="H817" i="1"/>
  <c r="H818" i="1"/>
  <c r="H819" i="1"/>
  <c r="H822" i="1"/>
  <c r="H824" i="1"/>
  <c r="H826" i="1"/>
  <c r="H827" i="1"/>
  <c r="H828" i="1"/>
  <c r="H829" i="1"/>
  <c r="H832" i="1"/>
  <c r="H833" i="1"/>
  <c r="H834" i="1"/>
  <c r="H835" i="1"/>
  <c r="H836" i="1"/>
  <c r="H837" i="1"/>
  <c r="H838" i="1"/>
  <c r="H841" i="1"/>
  <c r="H842" i="1"/>
  <c r="H843" i="1"/>
  <c r="H846" i="1"/>
  <c r="H849" i="1"/>
  <c r="H858" i="1"/>
  <c r="H863" i="1"/>
  <c r="H865" i="1"/>
  <c r="H868" i="1"/>
  <c r="H872" i="1"/>
  <c r="H873" i="1"/>
  <c r="H874" i="1"/>
  <c r="H875" i="1"/>
  <c r="H886" i="1"/>
  <c r="H887" i="1"/>
  <c r="H896" i="1"/>
  <c r="H897" i="1"/>
  <c r="H899" i="1"/>
  <c r="H902" i="1"/>
  <c r="H904" i="1"/>
  <c r="H905" i="1"/>
  <c r="H906" i="1"/>
  <c r="H908" i="1"/>
  <c r="H910" i="1"/>
  <c r="H922" i="1"/>
  <c r="H923" i="1"/>
  <c r="H928" i="1"/>
  <c r="H930" i="1"/>
  <c r="H931" i="1"/>
  <c r="H932" i="1"/>
  <c r="H938" i="1"/>
  <c r="H941" i="1"/>
  <c r="H943" i="1"/>
  <c r="H946" i="1"/>
  <c r="H948" i="1"/>
  <c r="H952" i="1"/>
  <c r="H957" i="1"/>
  <c r="H959" i="1"/>
  <c r="H961" i="1"/>
  <c r="H963" i="1"/>
  <c r="H969" i="1"/>
  <c r="H970" i="1"/>
  <c r="H973" i="1"/>
  <c r="H974" i="1"/>
  <c r="H975" i="1"/>
  <c r="H976" i="1"/>
  <c r="H979" i="1"/>
  <c r="H980" i="1"/>
</calcChain>
</file>

<file path=xl/sharedStrings.xml><?xml version="1.0" encoding="utf-8"?>
<sst xmlns="http://schemas.openxmlformats.org/spreadsheetml/2006/main" count="7804" uniqueCount="5526">
  <si>
    <t>Agency</t>
  </si>
  <si>
    <t>Address 1</t>
  </si>
  <si>
    <t>Address 2</t>
  </si>
  <si>
    <t>City</t>
  </si>
  <si>
    <t>State</t>
  </si>
  <si>
    <t>Zip</t>
  </si>
  <si>
    <t>Contact</t>
  </si>
  <si>
    <t>E-Mail</t>
  </si>
  <si>
    <t>Phone</t>
  </si>
  <si>
    <t>Renewal Date</t>
  </si>
  <si>
    <t>Date Paid</t>
  </si>
  <si>
    <t>AL Dept of Economic &amp; Community Affairs</t>
  </si>
  <si>
    <t>PO Box 5690</t>
  </si>
  <si>
    <t>Montgomery</t>
  </si>
  <si>
    <t>AL</t>
  </si>
  <si>
    <t>36103-5690</t>
  </si>
  <si>
    <t>Kenneth W. Boswell</t>
  </si>
  <si>
    <t>334-242-5090</t>
  </si>
  <si>
    <t>R</t>
  </si>
  <si>
    <t>Alabama's Mountains Rivers and Valleys RC&amp;D</t>
  </si>
  <si>
    <t>Hartselle</t>
  </si>
  <si>
    <t>Renona Seibert</t>
  </si>
  <si>
    <t>renona.seibert@amrvrcd.com</t>
  </si>
  <si>
    <t>256-773-8495</t>
  </si>
  <si>
    <t>Auburn University at Montgomery</t>
  </si>
  <si>
    <t>PO Box 244023</t>
  </si>
  <si>
    <t>36124-4023</t>
  </si>
  <si>
    <t>334-244-3733</t>
  </si>
  <si>
    <t>Baldwin County Commission</t>
  </si>
  <si>
    <t>312 Courthouse Square, Suite 15</t>
  </si>
  <si>
    <t>Bay Minette</t>
  </si>
  <si>
    <t>Wanda Gautney</t>
  </si>
  <si>
    <t>251-580-2520</t>
  </si>
  <si>
    <t>Calhoun County Sheriff's Office</t>
  </si>
  <si>
    <t>400 W 8th St</t>
  </si>
  <si>
    <t>Anniston</t>
  </si>
  <si>
    <t>Matthew Wade</t>
  </si>
  <si>
    <t>256-236-6600</t>
  </si>
  <si>
    <t>CCCDD Inc</t>
  </si>
  <si>
    <t>1807 Beech Ave SE</t>
  </si>
  <si>
    <t>Cullman</t>
  </si>
  <si>
    <t>256-737-1915</t>
  </si>
  <si>
    <t>City of Clay</t>
  </si>
  <si>
    <t>P.O. Box 345</t>
  </si>
  <si>
    <t>Clay</t>
  </si>
  <si>
    <t>Ronnie Dixon</t>
  </si>
  <si>
    <t>205-680-1223</t>
  </si>
  <si>
    <t>City of Fort Payne Water Works Board</t>
  </si>
  <si>
    <t>153 20th St NE</t>
  </si>
  <si>
    <t>Fort Payne</t>
  </si>
  <si>
    <t>256-845-0449</t>
  </si>
  <si>
    <t>City of Tuscaloosa</t>
  </si>
  <si>
    <t>PO Box 2089</t>
  </si>
  <si>
    <t>2201 University Blvd - 35401</t>
  </si>
  <si>
    <t>Tuscaloosa</t>
  </si>
  <si>
    <t>City of Tuskegee</t>
  </si>
  <si>
    <t>Tuskegee</t>
  </si>
  <si>
    <t>Colbert County Commission</t>
  </si>
  <si>
    <t>201 North Main St</t>
  </si>
  <si>
    <t>Tuscumbia</t>
  </si>
  <si>
    <t>256-386-8500</t>
  </si>
  <si>
    <t>Community Service Programs of West AL Inc</t>
  </si>
  <si>
    <t>601 Black Bears Way</t>
  </si>
  <si>
    <t>35401-4807</t>
  </si>
  <si>
    <t>Cynthia W Burton</t>
  </si>
  <si>
    <t>cburton@cspwal.com</t>
  </si>
  <si>
    <t>205-752-5429x231</t>
  </si>
  <si>
    <t>Dale County Sheriffs Office</t>
  </si>
  <si>
    <t>PO Box 279</t>
  </si>
  <si>
    <t>Ozark</t>
  </si>
  <si>
    <t>334-774-2335</t>
  </si>
  <si>
    <t>Gadsden</t>
  </si>
  <si>
    <t>200 Cherry St</t>
  </si>
  <si>
    <t>Troy</t>
  </si>
  <si>
    <t>Don Schofield</t>
  </si>
  <si>
    <t>334-566-6022x202</t>
  </si>
  <si>
    <t>Elmore County Commission</t>
  </si>
  <si>
    <t>Wetumpka</t>
  </si>
  <si>
    <t>Father Purcell Memorial Exceptional Childrens Center</t>
  </si>
  <si>
    <t>2048 West Fairview Ave</t>
  </si>
  <si>
    <t>Brenda F Withers</t>
  </si>
  <si>
    <t>334-834-5590</t>
  </si>
  <si>
    <t>Fayette</t>
  </si>
  <si>
    <t>Good Hope Fire &amp; Rescue</t>
  </si>
  <si>
    <t>25 Super Saver Rd</t>
  </si>
  <si>
    <t>David Scott</t>
  </si>
  <si>
    <t>256-775-1888</t>
  </si>
  <si>
    <t>Johnsons Crossing Volunteer Fire Department</t>
  </si>
  <si>
    <t>P.O. Box 252</t>
  </si>
  <si>
    <t>Hanceville</t>
  </si>
  <si>
    <t>Mark Reeves</t>
  </si>
  <si>
    <t>256-352-2447</t>
  </si>
  <si>
    <t>Lee County Youth Development Center</t>
  </si>
  <si>
    <t>1109 Spring Drive</t>
  </si>
  <si>
    <t>Opelika</t>
  </si>
  <si>
    <t>Laura Cooper</t>
  </si>
  <si>
    <t>334-749-2996</t>
  </si>
  <si>
    <t>Monroe County</t>
  </si>
  <si>
    <t>65 North Alabama Ave Ste 136</t>
  </si>
  <si>
    <t>Monroeville</t>
  </si>
  <si>
    <t>251-575-2963</t>
  </si>
  <si>
    <t>Municipal Utilities Board of Albertville</t>
  </si>
  <si>
    <t>PO Box 130</t>
  </si>
  <si>
    <t>Albertville</t>
  </si>
  <si>
    <t>256-878-2609</t>
  </si>
  <si>
    <t>New Centurions Inc</t>
  </si>
  <si>
    <t>PO Box 553</t>
  </si>
  <si>
    <t>Phillip Carr</t>
  </si>
  <si>
    <t>256-413-0200</t>
  </si>
  <si>
    <t>Northeast Morgan County Water &amp; Sewer Authority</t>
  </si>
  <si>
    <t>PO Box 67</t>
  </si>
  <si>
    <t>Somerville</t>
  </si>
  <si>
    <t>256-778-8915</t>
  </si>
  <si>
    <t>Pickens County Commission</t>
  </si>
  <si>
    <t>PO Box 460</t>
  </si>
  <si>
    <t>Carrollton</t>
  </si>
  <si>
    <t>205-367-2020</t>
  </si>
  <si>
    <t>Shelby Volunteer Fire and Rescue Department</t>
  </si>
  <si>
    <t>PO Box 91</t>
  </si>
  <si>
    <t>Shelby</t>
  </si>
  <si>
    <t>Cain Reed</t>
  </si>
  <si>
    <t>205-669-0140</t>
  </si>
  <si>
    <t>TEARS Inc</t>
  </si>
  <si>
    <t>1011 South Railroad Street</t>
  </si>
  <si>
    <t>Phenix City</t>
  </si>
  <si>
    <t>Angelia C Walton</t>
  </si>
  <si>
    <t>334-214-5424</t>
  </si>
  <si>
    <t>Town of Allgood</t>
  </si>
  <si>
    <t>P.O. Box 150</t>
  </si>
  <si>
    <t>Allgood</t>
  </si>
  <si>
    <t>Teresa Coin</t>
  </si>
  <si>
    <t>205-274-7138</t>
  </si>
  <si>
    <t>Town of Double Springs</t>
  </si>
  <si>
    <t>Double Springs</t>
  </si>
  <si>
    <t>Elmo Robinson</t>
  </si>
  <si>
    <t>205-489-5447</t>
  </si>
  <si>
    <t>Town of Eva</t>
  </si>
  <si>
    <t>PO Box 68</t>
  </si>
  <si>
    <t>Eva</t>
  </si>
  <si>
    <t>Gary Livingston</t>
  </si>
  <si>
    <t>256-796-7360</t>
  </si>
  <si>
    <t>Town of Falkville</t>
  </si>
  <si>
    <t>PO Box 407</t>
  </si>
  <si>
    <t>Falkville</t>
  </si>
  <si>
    <t>Ken Winkles</t>
  </si>
  <si>
    <t>destes@falkville.org</t>
  </si>
  <si>
    <t>256-784-5922</t>
  </si>
  <si>
    <t>Town of Geraldine</t>
  </si>
  <si>
    <t>PO Box 183</t>
  </si>
  <si>
    <t>Geraldine</t>
  </si>
  <si>
    <t>256-659-2122</t>
  </si>
  <si>
    <t>Town of Gordo</t>
  </si>
  <si>
    <t>PO Box 348</t>
  </si>
  <si>
    <t>Gordo</t>
  </si>
  <si>
    <t>Craig Patterson</t>
  </si>
  <si>
    <t>205-364-71111</t>
  </si>
  <si>
    <t>Town of Hodges</t>
  </si>
  <si>
    <t>PO Box 87</t>
  </si>
  <si>
    <t>Hodges</t>
  </si>
  <si>
    <t>205-935-3445</t>
  </si>
  <si>
    <t>Town of Priceville</t>
  </si>
  <si>
    <t>242 Marco Dr.</t>
  </si>
  <si>
    <t>Decatur</t>
  </si>
  <si>
    <t>256-355-5476</t>
  </si>
  <si>
    <t>Town of Somerville</t>
  </si>
  <si>
    <t>PO Box 153</t>
  </si>
  <si>
    <t>Darren Tucker</t>
  </si>
  <si>
    <t>256-778-8282</t>
  </si>
  <si>
    <t>Town of South Vinemont</t>
  </si>
  <si>
    <t>Vinemont</t>
  </si>
  <si>
    <t>256-737-5411</t>
  </si>
  <si>
    <t>Utilities Board of the Town of Stevenson</t>
  </si>
  <si>
    <t>42274 US Highway 72</t>
  </si>
  <si>
    <t>Stevenson</t>
  </si>
  <si>
    <t>256-437-0277</t>
  </si>
  <si>
    <t>Walter Fire District</t>
  </si>
  <si>
    <t>Winston County Commission</t>
  </si>
  <si>
    <t>P.O. Box 147</t>
  </si>
  <si>
    <t>Roger Hayes</t>
  </si>
  <si>
    <t>205-489-5026</t>
  </si>
  <si>
    <t>10th District Substance Abuse Program</t>
  </si>
  <si>
    <t>412 York St</t>
  </si>
  <si>
    <t>Warren</t>
  </si>
  <si>
    <t>AR</t>
  </si>
  <si>
    <t>870-226-9970</t>
  </si>
  <si>
    <t>Amity Volunteer Fire &amp; Rescue Department</t>
  </si>
  <si>
    <t>PO Box 121</t>
  </si>
  <si>
    <t>Amity</t>
  </si>
  <si>
    <t>Garry B Johns II</t>
  </si>
  <si>
    <t>police@amityarkansas.us</t>
  </si>
  <si>
    <t>870-828-1253</t>
  </si>
  <si>
    <t>Area Agency on Aging of Southeast Arkansas</t>
  </si>
  <si>
    <t>PO Box 8569</t>
  </si>
  <si>
    <t>709 E 8th Street</t>
  </si>
  <si>
    <t>Pine Bluff</t>
  </si>
  <si>
    <t>Kathy Tynes</t>
  </si>
  <si>
    <t>ktynes@aaasea.org</t>
  </si>
  <si>
    <t>870-543-6300</t>
  </si>
  <si>
    <t>Arkansas County</t>
  </si>
  <si>
    <t>101 Court Square</t>
  </si>
  <si>
    <t>Dewitt</t>
  </si>
  <si>
    <t>Thomas E. Best</t>
  </si>
  <si>
    <t>Arkansas Enterprise for the Developmentally Disabled</t>
  </si>
  <si>
    <t>105 E Roosevelt Rd</t>
  </si>
  <si>
    <t>Little Rock</t>
  </si>
  <si>
    <t>Georganna Imhoff</t>
  </si>
  <si>
    <t>501-666-0246</t>
  </si>
  <si>
    <t>North Little Rock</t>
  </si>
  <si>
    <t>72118</t>
  </si>
  <si>
    <t>Ashley County</t>
  </si>
  <si>
    <t>205 E Jefferson Street Ste 14</t>
  </si>
  <si>
    <t>Hamburg</t>
  </si>
  <si>
    <t>Jim Hudson</t>
  </si>
  <si>
    <t>870-853-2000</t>
  </si>
  <si>
    <t>Aviation Cadet Museum Inc</t>
  </si>
  <si>
    <t>542 CR 2073</t>
  </si>
  <si>
    <t>Eureka Springs</t>
  </si>
  <si>
    <t>Errol D Severe</t>
  </si>
  <si>
    <t>av1cadet@arkansas.net</t>
  </si>
  <si>
    <t>479-253-5008</t>
  </si>
  <si>
    <t>Baptist Health Medical Center-Stuttgart</t>
  </si>
  <si>
    <t>1703 N. Buerkle St.</t>
  </si>
  <si>
    <t>Stuttgart</t>
  </si>
  <si>
    <t>Larry Herrington</t>
  </si>
  <si>
    <t>870-674-6395</t>
  </si>
  <si>
    <t>Baxter County Government</t>
  </si>
  <si>
    <t>1 East Seventh Street Suite 303</t>
  </si>
  <si>
    <t>Mountain Home</t>
  </si>
  <si>
    <t>judge@baxtercounty.org</t>
  </si>
  <si>
    <t>870-425-2755</t>
  </si>
  <si>
    <t>Benton Public Housing Authority</t>
  </si>
  <si>
    <t>1200 West Pine Street</t>
  </si>
  <si>
    <t>Benton</t>
  </si>
  <si>
    <t>Steve Eichhorn</t>
  </si>
  <si>
    <t>501-778-7302</t>
  </si>
  <si>
    <t>Bergman Public Schools</t>
  </si>
  <si>
    <t>PO Box 1</t>
  </si>
  <si>
    <t>Bergman</t>
  </si>
  <si>
    <t>Bradley County Medical Center</t>
  </si>
  <si>
    <t>404 South Bradley Street</t>
  </si>
  <si>
    <t>71671-3459</t>
  </si>
  <si>
    <t>Buckville Volunteer Fire Department</t>
  </si>
  <si>
    <t>111 Carolsand Rd</t>
  </si>
  <si>
    <t>Jessieville</t>
  </si>
  <si>
    <t>Charles T Scott</t>
  </si>
  <si>
    <t>501-922-8977</t>
  </si>
  <si>
    <t>Marshall</t>
  </si>
  <si>
    <t>C B King School</t>
  </si>
  <si>
    <t>PO Box 1051</t>
  </si>
  <si>
    <t>McGehee</t>
  </si>
  <si>
    <t>Gene Gregory</t>
  </si>
  <si>
    <t>870-877-2491</t>
  </si>
  <si>
    <t>Calico Rock School District</t>
  </si>
  <si>
    <t>P.O. Box 220</t>
  </si>
  <si>
    <t>Calico Rock</t>
  </si>
  <si>
    <t>Jerry Skidmore</t>
  </si>
  <si>
    <t>870-297-8339</t>
  </si>
  <si>
    <t>Cave City School District</t>
  </si>
  <si>
    <t>PO Box 600</t>
  </si>
  <si>
    <t>Cave City</t>
  </si>
  <si>
    <t>Tim Carter</t>
  </si>
  <si>
    <t>870-283-5391</t>
  </si>
  <si>
    <t>Cedarville Public Schools</t>
  </si>
  <si>
    <t>PO Box 97</t>
  </si>
  <si>
    <t>Cedarville</t>
  </si>
  <si>
    <t>Kerry Schneider</t>
  </si>
  <si>
    <t>kschneider@cedarvilleschools.org</t>
  </si>
  <si>
    <t>479-474-7220</t>
  </si>
  <si>
    <t>Centerpoint Schools</t>
  </si>
  <si>
    <t>755 Highway 8 East</t>
  </si>
  <si>
    <t>870-356-2912</t>
  </si>
  <si>
    <t>City of Anthonyville</t>
  </si>
  <si>
    <t>PO Box 140</t>
  </si>
  <si>
    <t>149 Luke Anthony</t>
  </si>
  <si>
    <t>Proctor</t>
  </si>
  <si>
    <t>870-732-3975</t>
  </si>
  <si>
    <t>City of Black Rock</t>
  </si>
  <si>
    <t>491 Elm Street</t>
  </si>
  <si>
    <t>Black Rock</t>
  </si>
  <si>
    <t>870-878-6792</t>
  </si>
  <si>
    <t>City of Brinkley</t>
  </si>
  <si>
    <t>233 West Cedar St</t>
  </si>
  <si>
    <t>Brinkley</t>
  </si>
  <si>
    <t>870-734-1382</t>
  </si>
  <si>
    <t>City of Bull Shoals</t>
  </si>
  <si>
    <t>P.O. Box 390</t>
  </si>
  <si>
    <t>Bull Shoals</t>
  </si>
  <si>
    <t>bullshoalsmayor@suddenlinkmail.com</t>
  </si>
  <si>
    <t>870-445-4775</t>
  </si>
  <si>
    <t>City of Burdette (Fire Dept &amp; City)</t>
  </si>
  <si>
    <t>PO Box 208</t>
  </si>
  <si>
    <t>Burdette</t>
  </si>
  <si>
    <t>James Sullivan</t>
  </si>
  <si>
    <t>870-763-3920</t>
  </si>
  <si>
    <t>City of Cave Springs</t>
  </si>
  <si>
    <t>P.O. Box 36</t>
  </si>
  <si>
    <t>134 N. Main</t>
  </si>
  <si>
    <t>Cave Springs</t>
  </si>
  <si>
    <t>Travis Lee</t>
  </si>
  <si>
    <t>479-248-1040</t>
  </si>
  <si>
    <t>PO Box 9</t>
  </si>
  <si>
    <t>City of Crawfordsville</t>
  </si>
  <si>
    <t>Crawfordsville</t>
  </si>
  <si>
    <t>Jeremy Chaney</t>
  </si>
  <si>
    <t>870-823-5291</t>
  </si>
  <si>
    <t>City of Dardanelle</t>
  </si>
  <si>
    <t>PO Box 360</t>
  </si>
  <si>
    <t>Dardanelle</t>
  </si>
  <si>
    <t>479-229-2533</t>
  </si>
  <si>
    <t>City of DeValls Bluff</t>
  </si>
  <si>
    <t>PO Box 297</t>
  </si>
  <si>
    <t>DeValls Bluff</t>
  </si>
  <si>
    <t>Bedford B Castleberry</t>
  </si>
  <si>
    <t>870-998-2577</t>
  </si>
  <si>
    <t>City of Dierks</t>
  </si>
  <si>
    <t>PO Box 122</t>
  </si>
  <si>
    <t>Dierks</t>
  </si>
  <si>
    <t>870-286-2332</t>
  </si>
  <si>
    <t>City of Dover</t>
  </si>
  <si>
    <t>P.O. Box 258</t>
  </si>
  <si>
    <t>8904 Market St.</t>
  </si>
  <si>
    <t>Dover</t>
  </si>
  <si>
    <t>479-331-4238x3270</t>
  </si>
  <si>
    <t>City of Dumas</t>
  </si>
  <si>
    <t>PO Box 157</t>
  </si>
  <si>
    <t>Dumas</t>
  </si>
  <si>
    <t>870-382-2121</t>
  </si>
  <si>
    <t>PO Box 149</t>
  </si>
  <si>
    <t>City of El Dorado</t>
  </si>
  <si>
    <t>204 North West Ave</t>
  </si>
  <si>
    <t>PO Box 2170</t>
  </si>
  <si>
    <t>El Dorado</t>
  </si>
  <si>
    <t>pwsecretary@eldoradoar.org</t>
  </si>
  <si>
    <t>870-863-4244</t>
  </si>
  <si>
    <t>City of Elkins</t>
  </si>
  <si>
    <t>1874 Stokenbury Rd</t>
  </si>
  <si>
    <t>Elkins</t>
  </si>
  <si>
    <t>479-643-3400</t>
  </si>
  <si>
    <t>City of Eudora</t>
  </si>
  <si>
    <t>239 South Main</t>
  </si>
  <si>
    <t>Eudora</t>
  </si>
  <si>
    <t>870-355-4436</t>
  </si>
  <si>
    <t>City of Fairfield Bay</t>
  </si>
  <si>
    <t>PO Box 1400</t>
  </si>
  <si>
    <t>Fairfield Bay</t>
  </si>
  <si>
    <t>501-884-6500</t>
  </si>
  <si>
    <t>Fayetteville</t>
  </si>
  <si>
    <t>City of Forrest City</t>
  </si>
  <si>
    <t>Forrest City</t>
  </si>
  <si>
    <t>870-633-1315</t>
  </si>
  <si>
    <t>City of Fort Smith</t>
  </si>
  <si>
    <t>PO Box 1908</t>
  </si>
  <si>
    <t>623 Garrison Ave</t>
  </si>
  <si>
    <t>Ft Smith</t>
  </si>
  <si>
    <t>Alie Bahsoon</t>
  </si>
  <si>
    <t>479-784-2267</t>
  </si>
  <si>
    <t>City of Gassville</t>
  </si>
  <si>
    <t>PO Box 28</t>
  </si>
  <si>
    <t>Gassville</t>
  </si>
  <si>
    <t>Jeff Braim</t>
  </si>
  <si>
    <t>870-435-6439</t>
  </si>
  <si>
    <t>City of Gillett</t>
  </si>
  <si>
    <t>PO Box 367</t>
  </si>
  <si>
    <t>Gillett</t>
  </si>
  <si>
    <t>Jared Holzhauer</t>
  </si>
  <si>
    <t>870-548-2541</t>
  </si>
  <si>
    <t>City of Grady</t>
  </si>
  <si>
    <t>301 S Main</t>
  </si>
  <si>
    <t>PO Box 506</t>
  </si>
  <si>
    <t>Grady</t>
  </si>
  <si>
    <t>Ed Hardin III</t>
  </si>
  <si>
    <t>870-479-3904</t>
  </si>
  <si>
    <t>City of Greenbrier</t>
  </si>
  <si>
    <t>PO Box 415</t>
  </si>
  <si>
    <t>Greenbrier</t>
  </si>
  <si>
    <t>Sammy Hartwick</t>
  </si>
  <si>
    <t>501-679-2422</t>
  </si>
  <si>
    <t>City of Griffithville</t>
  </si>
  <si>
    <t>PO Box 165</t>
  </si>
  <si>
    <t>Griffithville</t>
  </si>
  <si>
    <t>Windle Porter</t>
  </si>
  <si>
    <t>501-323-4462</t>
  </si>
  <si>
    <t>City of Higginson</t>
  </si>
  <si>
    <t>PO Box 198</t>
  </si>
  <si>
    <t>100 Walker Rd</t>
  </si>
  <si>
    <t>Higginson</t>
  </si>
  <si>
    <t>Randall Homsley</t>
  </si>
  <si>
    <t>501-742-3678</t>
  </si>
  <si>
    <t>City of Highland</t>
  </si>
  <si>
    <t>1662 Hwy 62-412</t>
  </si>
  <si>
    <t>Highland</t>
  </si>
  <si>
    <t>870-856-6199</t>
  </si>
  <si>
    <t>City of Hope</t>
  </si>
  <si>
    <t>PO Box 667</t>
  </si>
  <si>
    <t>Hope</t>
  </si>
  <si>
    <t>Catherine Cook</t>
  </si>
  <si>
    <t>870-777-6701</t>
  </si>
  <si>
    <t>Hughes</t>
  </si>
  <si>
    <t>P.O. Box 67</t>
  </si>
  <si>
    <t>City of Knoxville</t>
  </si>
  <si>
    <t>Knoxville</t>
  </si>
  <si>
    <t>John Tyson</t>
  </si>
  <si>
    <t>knoxvillecity@centurytel.net</t>
  </si>
  <si>
    <t>479-885-6523</t>
  </si>
  <si>
    <t>City of Lake City</t>
  </si>
  <si>
    <t>P.O. Box 660</t>
  </si>
  <si>
    <t>Lake City</t>
  </si>
  <si>
    <t>870-237-4431</t>
  </si>
  <si>
    <t>City of Lamar</t>
  </si>
  <si>
    <t>PO Box 700</t>
  </si>
  <si>
    <t>Lamar</t>
  </si>
  <si>
    <t>Jerry Boen</t>
  </si>
  <si>
    <t>479-885-3865</t>
  </si>
  <si>
    <t>City of London</t>
  </si>
  <si>
    <t>London</t>
  </si>
  <si>
    <t>479-293-4513</t>
  </si>
  <si>
    <t>City of Madison</t>
  </si>
  <si>
    <t>PO Box 109</t>
  </si>
  <si>
    <t>302 Martin Luther King St</t>
  </si>
  <si>
    <t>Madison</t>
  </si>
  <si>
    <t>Bobby C Hardrick Sr</t>
  </si>
  <si>
    <t>870-633-2172</t>
  </si>
  <si>
    <t>Monette</t>
  </si>
  <si>
    <t>City of Mountain Home Street Department</t>
  </si>
  <si>
    <t>2903 Highway 201 North</t>
  </si>
  <si>
    <t>Arnold Knox</t>
  </si>
  <si>
    <t>870-425-4708</t>
  </si>
  <si>
    <t>City of Mountain Home Water/Wastewater</t>
  </si>
  <si>
    <t>720 S Hickory Street</t>
  </si>
  <si>
    <t>Alma Clark</t>
  </si>
  <si>
    <t>870-425-5115</t>
  </si>
  <si>
    <t>City of Newark</t>
  </si>
  <si>
    <t>PO Box 315</t>
  </si>
  <si>
    <t>Newark</t>
  </si>
  <si>
    <t>newarkcityhall@yahoo.com</t>
  </si>
  <si>
    <t>870-799-3911</t>
  </si>
  <si>
    <t>City of Newport</t>
  </si>
  <si>
    <t>615 Third St.</t>
  </si>
  <si>
    <t>Newport</t>
  </si>
  <si>
    <t>870-523-9884</t>
  </si>
  <si>
    <t>City of Norfork</t>
  </si>
  <si>
    <t>P.O. Box 239</t>
  </si>
  <si>
    <t>Norfork</t>
  </si>
  <si>
    <t>Jim Reeves</t>
  </si>
  <si>
    <t>870-499-5225</t>
  </si>
  <si>
    <t>City of Norphlet</t>
  </si>
  <si>
    <t>PO Box 23</t>
  </si>
  <si>
    <t>Norphlet</t>
  </si>
  <si>
    <t>Jim Crotty</t>
  </si>
  <si>
    <t>870-546-2534</t>
  </si>
  <si>
    <t>City of North Little Rock</t>
  </si>
  <si>
    <t>PO Box 5757</t>
  </si>
  <si>
    <t>501-975-8881</t>
  </si>
  <si>
    <t>Paragould</t>
  </si>
  <si>
    <t>City of Omaha</t>
  </si>
  <si>
    <t>PO Box 249</t>
  </si>
  <si>
    <t>23713 Old Hwy 65N</t>
  </si>
  <si>
    <t>Omaha</t>
  </si>
  <si>
    <t>72662-0249</t>
  </si>
  <si>
    <t>Leslie King</t>
  </si>
  <si>
    <t>870-426-3388</t>
  </si>
  <si>
    <t>City of Patterson</t>
  </si>
  <si>
    <t>PO Box 40</t>
  </si>
  <si>
    <t>Patterson</t>
  </si>
  <si>
    <t>John Leonard</t>
  </si>
  <si>
    <t>870-731-5057</t>
  </si>
  <si>
    <t>City of Perryville</t>
  </si>
  <si>
    <t>PO Box 116</t>
  </si>
  <si>
    <t>Perryville</t>
  </si>
  <si>
    <t>Wendy Smith Peters</t>
  </si>
  <si>
    <t>501-889-2501</t>
  </si>
  <si>
    <t>City of Piggott</t>
  </si>
  <si>
    <t>Piggott</t>
  </si>
  <si>
    <t>870-598-3791</t>
  </si>
  <si>
    <t>City of Pocahontas</t>
  </si>
  <si>
    <t>P.O. Box 896</t>
  </si>
  <si>
    <t>Pocahontas</t>
  </si>
  <si>
    <t>870-892-3924</t>
  </si>
  <si>
    <t>P.O. Box 126</t>
  </si>
  <si>
    <t>City of Pottsville</t>
  </si>
  <si>
    <t>173 East Ash St</t>
  </si>
  <si>
    <t>Pottsville</t>
  </si>
  <si>
    <t>479-968-3029</t>
  </si>
  <si>
    <t>P.O. Box 27</t>
  </si>
  <si>
    <t>Prattsville</t>
  </si>
  <si>
    <t>David Paxton</t>
  </si>
  <si>
    <t>870-699-4614</t>
  </si>
  <si>
    <t>City of Rosston</t>
  </si>
  <si>
    <t>PO Box 10</t>
  </si>
  <si>
    <t>Rosston</t>
  </si>
  <si>
    <t>870-871-2339</t>
  </si>
  <si>
    <t>City of Salem</t>
  </si>
  <si>
    <t>Salem</t>
  </si>
  <si>
    <t>City of Salesville</t>
  </si>
  <si>
    <t>46 Gillispie St.</t>
  </si>
  <si>
    <t>Salesville</t>
  </si>
  <si>
    <t>Tim D. Mayfield</t>
  </si>
  <si>
    <t>870-499-5675</t>
  </si>
  <si>
    <t>City of Sparkman</t>
  </si>
  <si>
    <t>110 East Main Street</t>
  </si>
  <si>
    <t>Sparkman</t>
  </si>
  <si>
    <t>870-678-2255</t>
  </si>
  <si>
    <t>City of Stephens</t>
  </si>
  <si>
    <t>PO Box 6</t>
  </si>
  <si>
    <t>Stephens</t>
  </si>
  <si>
    <t>Harry Brown</t>
  </si>
  <si>
    <t>870-786-5404</t>
  </si>
  <si>
    <t>City of Turrell</t>
  </si>
  <si>
    <t>Turrell</t>
  </si>
  <si>
    <t>870-343-2537</t>
  </si>
  <si>
    <t>City of Ward</t>
  </si>
  <si>
    <t>PO Box 237</t>
  </si>
  <si>
    <t>405 Hickory Street</t>
  </si>
  <si>
    <t>Ward</t>
  </si>
  <si>
    <t>501-843-7686</t>
  </si>
  <si>
    <t>City of Washington</t>
  </si>
  <si>
    <t>PO Box 7</t>
  </si>
  <si>
    <t>Washington</t>
  </si>
  <si>
    <t>Paul Henley</t>
  </si>
  <si>
    <t>870-983-2159</t>
  </si>
  <si>
    <t>City of Weiner</t>
  </si>
  <si>
    <t>123 West Second</t>
  </si>
  <si>
    <t>Weiner</t>
  </si>
  <si>
    <t>870-684-2284</t>
  </si>
  <si>
    <t>City of West Fork</t>
  </si>
  <si>
    <t>PO Box 339</t>
  </si>
  <si>
    <t>West Fork</t>
  </si>
  <si>
    <t>Charles Rossetti</t>
  </si>
  <si>
    <t>City of White Hall</t>
  </si>
  <si>
    <t>PO Box 20100</t>
  </si>
  <si>
    <t>White Hall</t>
  </si>
  <si>
    <t>Noel Foster</t>
  </si>
  <si>
    <t>870-247-2399</t>
  </si>
  <si>
    <t>Clay County</t>
  </si>
  <si>
    <t>P.O. Box 385</t>
  </si>
  <si>
    <t>2nd Street</t>
  </si>
  <si>
    <t>Mike Patterson</t>
  </si>
  <si>
    <t>870-598-2667</t>
  </si>
  <si>
    <t>Clinton Public School District</t>
  </si>
  <si>
    <t>765 Yellowjacket Lane</t>
  </si>
  <si>
    <t>Clinton</t>
  </si>
  <si>
    <t>501-745-6005</t>
  </si>
  <si>
    <t>Columbia County</t>
  </si>
  <si>
    <t>1 Court Square</t>
  </si>
  <si>
    <t>Magnolia</t>
  </si>
  <si>
    <t>870-234-2542</t>
  </si>
  <si>
    <t>Springdale</t>
  </si>
  <si>
    <t>Conway County Government</t>
  </si>
  <si>
    <t>117 S. Moose St., Suite 203</t>
  </si>
  <si>
    <t>Morrilton</t>
  </si>
  <si>
    <t>Jimmy Hart</t>
  </si>
  <si>
    <t>501-354-9640</t>
  </si>
  <si>
    <t>Conway Regional Medical Center</t>
  </si>
  <si>
    <t>2302 College Ave</t>
  </si>
  <si>
    <t>Conway</t>
  </si>
  <si>
    <t>501-450-2139</t>
  </si>
  <si>
    <t>Cossatot Community College</t>
  </si>
  <si>
    <t>183 College Dr</t>
  </si>
  <si>
    <t>DeQueen</t>
  </si>
  <si>
    <t>Mike Kinkade</t>
  </si>
  <si>
    <t>870-584-4471</t>
  </si>
  <si>
    <t>County Line Fire Department</t>
  </si>
  <si>
    <t>Crawford County</t>
  </si>
  <si>
    <t>300 Main Street Room 4</t>
  </si>
  <si>
    <t>Van Buren</t>
  </si>
  <si>
    <t>479-474-1511</t>
  </si>
  <si>
    <t>Alma</t>
  </si>
  <si>
    <t>Crittenden County</t>
  </si>
  <si>
    <t>100 Court St</t>
  </si>
  <si>
    <t>Marion</t>
  </si>
  <si>
    <t>Woody Wheeless</t>
  </si>
  <si>
    <t>Crossett Housing Authority</t>
  </si>
  <si>
    <t>PO Box 488</t>
  </si>
  <si>
    <t>Crossett</t>
  </si>
  <si>
    <t>Bettye W Moore</t>
  </si>
  <si>
    <t>870-364-5095</t>
  </si>
  <si>
    <t>Dallas County</t>
  </si>
  <si>
    <t>206 W Third St</t>
  </si>
  <si>
    <t>Fordyce</t>
  </si>
  <si>
    <t>870-352-3371</t>
  </si>
  <si>
    <t>Arkadelphia</t>
  </si>
  <si>
    <t>DeQueen School District</t>
  </si>
  <si>
    <t>PO Box 950</t>
  </si>
  <si>
    <t>870-584-4312</t>
  </si>
  <si>
    <t>Mountain View</t>
  </si>
  <si>
    <t>Drainage District 7</t>
  </si>
  <si>
    <t>11 Frisco St</t>
  </si>
  <si>
    <t>Marked Tree</t>
  </si>
  <si>
    <t>870-358-2462</t>
  </si>
  <si>
    <t>Drew County</t>
  </si>
  <si>
    <t>210 South Main Street</t>
  </si>
  <si>
    <t>Monticello</t>
  </si>
  <si>
    <t>870-460-6200</t>
  </si>
  <si>
    <t>East Arkansas Enterprise Community (EAEC), Inc</t>
  </si>
  <si>
    <t>P.O. Box 2212</t>
  </si>
  <si>
    <t>1000 Airport Rd</t>
  </si>
  <si>
    <t>72336-2212</t>
  </si>
  <si>
    <t>Dr. Robert L. Cole</t>
  </si>
  <si>
    <t>870-630-2005</t>
  </si>
  <si>
    <t>El Paso Volunteer Fire Department</t>
  </si>
  <si>
    <t>PO Box 53</t>
  </si>
  <si>
    <t>El Paso</t>
  </si>
  <si>
    <t>Emerson-Taylor-Bradley School District</t>
  </si>
  <si>
    <t>506 East Pine St.</t>
  </si>
  <si>
    <t>Taylor</t>
  </si>
  <si>
    <t>Gary Hines</t>
  </si>
  <si>
    <t>Floyd-Romance Volunteer Fire Department</t>
  </si>
  <si>
    <t>1105 Hwy 31</t>
  </si>
  <si>
    <t>Romance</t>
  </si>
  <si>
    <t>501-796-2355</t>
  </si>
  <si>
    <t>Fort Smith Trolley Museum</t>
  </si>
  <si>
    <t>100 S 4th St</t>
  </si>
  <si>
    <t>Fort Smith</t>
  </si>
  <si>
    <t>Bradley Martin</t>
  </si>
  <si>
    <t>479-650-5456</t>
  </si>
  <si>
    <t>Fountain Hill City</t>
  </si>
  <si>
    <t>125 Hickory St.</t>
  </si>
  <si>
    <t>Fountain Hill</t>
  </si>
  <si>
    <t>870-853-9820</t>
  </si>
  <si>
    <t>Franklin County Learning Center Inc</t>
  </si>
  <si>
    <t>PO Box 329</t>
  </si>
  <si>
    <t>479-447-3552</t>
  </si>
  <si>
    <t>Gentry Volunteer Fire Department</t>
  </si>
  <si>
    <t>521 SW 3rd</t>
  </si>
  <si>
    <t>PO Box 970</t>
  </si>
  <si>
    <t>Gentry</t>
  </si>
  <si>
    <t>Vester Cripps</t>
  </si>
  <si>
    <t>479-736-9976</t>
  </si>
  <si>
    <t>Glen Rose Fire and Rescue</t>
  </si>
  <si>
    <t>PO Box 421</t>
  </si>
  <si>
    <t>Malvern</t>
  </si>
  <si>
    <t>James E. Houpt</t>
  </si>
  <si>
    <t>Good Samaritan Society - Mountain Home</t>
  </si>
  <si>
    <t>300 6000 Samaritan Drive</t>
  </si>
  <si>
    <t>Chad Huebner</t>
  </si>
  <si>
    <t>870-425-2494</t>
  </si>
  <si>
    <t>Greenbrier School District</t>
  </si>
  <si>
    <t>4 School Dr</t>
  </si>
  <si>
    <t>Scott Spainhour</t>
  </si>
  <si>
    <t>501-679-4808</t>
  </si>
  <si>
    <t>Group Living Inc</t>
  </si>
  <si>
    <t>PO Box 159</t>
  </si>
  <si>
    <t>Lisa Hunt</t>
  </si>
  <si>
    <t>lhunt@groupliving.org</t>
  </si>
  <si>
    <t>870-246-5849</t>
  </si>
  <si>
    <t>GYST House Inc</t>
  </si>
  <si>
    <t>8101 Frenchmans Lane</t>
  </si>
  <si>
    <t>Stephanie Norvell</t>
  </si>
  <si>
    <t>504-568-1682</t>
  </si>
  <si>
    <t>Harrisburg School District No 6</t>
  </si>
  <si>
    <t>207 West Estes</t>
  </si>
  <si>
    <t>Harrisburg</t>
  </si>
  <si>
    <t>870-578-2416</t>
  </si>
  <si>
    <t>Hendrix College</t>
  </si>
  <si>
    <t>1600 Washington Ave</t>
  </si>
  <si>
    <t>Hope Water &amp; Light Commission</t>
  </si>
  <si>
    <t>PO Box 2020</t>
  </si>
  <si>
    <t>870-777-3000</t>
  </si>
  <si>
    <t>Horatio School District</t>
  </si>
  <si>
    <t>PO Box 435</t>
  </si>
  <si>
    <t>Horatio</t>
  </si>
  <si>
    <t>870-832-2341</t>
  </si>
  <si>
    <t>Hot Springs School District #6</t>
  </si>
  <si>
    <t>400 Linwood</t>
  </si>
  <si>
    <t>Hot Springs</t>
  </si>
  <si>
    <t>Stephanie Nehus</t>
  </si>
  <si>
    <t>nehuss@hssd.net</t>
  </si>
  <si>
    <t>501-624-3372</t>
  </si>
  <si>
    <t>Nashville</t>
  </si>
  <si>
    <t>Howard County Childrens Center</t>
  </si>
  <si>
    <t>1577 Highway 371 West</t>
  </si>
  <si>
    <t>870-845-1211</t>
  </si>
  <si>
    <t>Howard County Housing Authority</t>
  </si>
  <si>
    <t>PO Box 238</t>
  </si>
  <si>
    <t>71852-0238</t>
  </si>
  <si>
    <t>Bobby Keaster</t>
  </si>
  <si>
    <t>870-845-1080</t>
  </si>
  <si>
    <t>Independence County</t>
  </si>
  <si>
    <t>192 E Main Street</t>
  </si>
  <si>
    <t>Batesville</t>
  </si>
  <si>
    <t>tami.bacon@independencecounty.com</t>
  </si>
  <si>
    <t>870-793-8800</t>
  </si>
  <si>
    <t>Independence Jackson Regional Rural Water User Assn</t>
  </si>
  <si>
    <t>1847 Jackson 2</t>
  </si>
  <si>
    <t>Bradford</t>
  </si>
  <si>
    <t>Thomas R Sanford</t>
  </si>
  <si>
    <t>501-344-8741</t>
  </si>
  <si>
    <t>Jennings Temple COGIC</t>
  </si>
  <si>
    <t>PO Box 131</t>
  </si>
  <si>
    <t>Roy Eason</t>
  </si>
  <si>
    <t>870-732-4932</t>
  </si>
  <si>
    <t>PO Box 278</t>
  </si>
  <si>
    <t>Clarksville</t>
  </si>
  <si>
    <t>Joplin Volunteer Fire Department</t>
  </si>
  <si>
    <t>PO Box 1268</t>
  </si>
  <si>
    <t>Mt Ida</t>
  </si>
  <si>
    <t>Bill Barnes</t>
  </si>
  <si>
    <t>870-867-2191</t>
  </si>
  <si>
    <t>Ladd Water Users Association Inc</t>
  </si>
  <si>
    <t>705 Hwy 425</t>
  </si>
  <si>
    <t>870-534-0684</t>
  </si>
  <si>
    <t>Lakeview Midway Public Water Authority</t>
  </si>
  <si>
    <t>P.O. Box 203</t>
  </si>
  <si>
    <t>Lakeview</t>
  </si>
  <si>
    <t>870-431-8777</t>
  </si>
  <si>
    <t>Lavaca Public Schools</t>
  </si>
  <si>
    <t>PO Box 8</t>
  </si>
  <si>
    <t>Lavaca</t>
  </si>
  <si>
    <t>Lawrence County Regional Water District</t>
  </si>
  <si>
    <t>PO Box 69</t>
  </si>
  <si>
    <t>Portia</t>
  </si>
  <si>
    <t>Billy Lloyd</t>
  </si>
  <si>
    <t>870-637-3805</t>
  </si>
  <si>
    <t>Lighthouse Mission Ministries Inc</t>
  </si>
  <si>
    <t>4800 Springer Blvd</t>
  </si>
  <si>
    <t>Barry E Bowie</t>
  </si>
  <si>
    <t>501-374-5399</t>
  </si>
  <si>
    <t>Lincoln Consolidated School District 48</t>
  </si>
  <si>
    <t>107 East School St.</t>
  </si>
  <si>
    <t>Lincoln</t>
  </si>
  <si>
    <t>Mary Ann Spears</t>
  </si>
  <si>
    <t>479-824-3010</t>
  </si>
  <si>
    <t>P.O. Box 980</t>
  </si>
  <si>
    <t>518 NE Front St.</t>
  </si>
  <si>
    <t>Lonoke</t>
  </si>
  <si>
    <t>Janie Sexton</t>
  </si>
  <si>
    <t>501-676-2786</t>
  </si>
  <si>
    <t>Lyon College</t>
  </si>
  <si>
    <t>PO Box 2317</t>
  </si>
  <si>
    <t>72503-2317</t>
  </si>
  <si>
    <t>Madison County Government</t>
  </si>
  <si>
    <t>PO Box 37</t>
  </si>
  <si>
    <t>Huntsville</t>
  </si>
  <si>
    <t>Frank Weaver</t>
  </si>
  <si>
    <t>479-738-6721</t>
  </si>
  <si>
    <t>Magnolia Public School District</t>
  </si>
  <si>
    <t>PO Box 649</t>
  </si>
  <si>
    <t>Ashly Roberts</t>
  </si>
  <si>
    <t>870-901-2510</t>
  </si>
  <si>
    <t>PO Box 767</t>
  </si>
  <si>
    <t>Marked Tree School District</t>
  </si>
  <si>
    <t>406 St Francis Street</t>
  </si>
  <si>
    <t>870-358-2913</t>
  </si>
  <si>
    <t>McGehee Public Schools</t>
  </si>
  <si>
    <t>870-222-3670</t>
  </si>
  <si>
    <t>Melbourne School District</t>
  </si>
  <si>
    <t>P.O. Box 250</t>
  </si>
  <si>
    <t>Melbourne</t>
  </si>
  <si>
    <t>Mount Ida Public Schools</t>
  </si>
  <si>
    <t>PO Box 1230</t>
  </si>
  <si>
    <t>Mount Ida</t>
  </si>
  <si>
    <t>Hal Landrith</t>
  </si>
  <si>
    <t>870-867-2771</t>
  </si>
  <si>
    <t>Newport Airport Commission</t>
  </si>
  <si>
    <t>3800 Operations Dr.</t>
  </si>
  <si>
    <t>870-523-3613</t>
  </si>
  <si>
    <t>Northeast AR Regional SWMD</t>
  </si>
  <si>
    <t>PO Box 753</t>
  </si>
  <si>
    <t>72451</t>
  </si>
  <si>
    <t>870-236-7447</t>
  </si>
  <si>
    <t>Ozark Regional Transit</t>
  </si>
  <si>
    <t>2423 East Robinson Avenue</t>
  </si>
  <si>
    <t>Joel Gardner</t>
  </si>
  <si>
    <t>jgardner@ozark.org</t>
  </si>
  <si>
    <t>479-756-5901</t>
  </si>
  <si>
    <t>Paris School District</t>
  </si>
  <si>
    <t>Paris</t>
  </si>
  <si>
    <t>Pathfinder Inc</t>
  </si>
  <si>
    <t>PO Box 647</t>
  </si>
  <si>
    <t>Jacksonville</t>
  </si>
  <si>
    <t>Tannie Harvey</t>
  </si>
  <si>
    <t>501-982-0528</t>
  </si>
  <si>
    <t>Perry County</t>
  </si>
  <si>
    <t>PO Box 358</t>
  </si>
  <si>
    <t>Toby Davis</t>
  </si>
  <si>
    <t>501-889-5128</t>
  </si>
  <si>
    <t>Phillips Community College UA</t>
  </si>
  <si>
    <t>PO Box 785</t>
  </si>
  <si>
    <t>1000 Campus Drive</t>
  </si>
  <si>
    <t>Helena</t>
  </si>
  <si>
    <t>David Dunigan</t>
  </si>
  <si>
    <t>870-714-1346</t>
  </si>
  <si>
    <t>Pleasant Plains Volunteer Fire Department</t>
  </si>
  <si>
    <t>PO Box 181</t>
  </si>
  <si>
    <t>Pleasant Plains</t>
  </si>
  <si>
    <t>Stacey Caplener</t>
  </si>
  <si>
    <t>870-307-2127</t>
  </si>
  <si>
    <t>Plumbers &amp; Pipefitters Apprenticeship Training of AR</t>
  </si>
  <si>
    <t>4501 Hoffman Road</t>
  </si>
  <si>
    <t>501-562-4482</t>
  </si>
  <si>
    <t>Prescott School District</t>
  </si>
  <si>
    <t>762 Martin Street</t>
  </si>
  <si>
    <t>Prescott</t>
  </si>
  <si>
    <t>Robert Poole</t>
  </si>
  <si>
    <t>870-887-3016</t>
  </si>
  <si>
    <t>PO Box 1540</t>
  </si>
  <si>
    <t>Judy Watson</t>
  </si>
  <si>
    <t>870-777-4501</t>
  </si>
  <si>
    <t>River Valley Primary Care Services Inc</t>
  </si>
  <si>
    <t>9755 W State Hwy 22</t>
  </si>
  <si>
    <t>Ratcliff</t>
  </si>
  <si>
    <t>Jerry White</t>
  </si>
  <si>
    <t>479-635-0091x240</t>
  </si>
  <si>
    <t>Salem Fire Department</t>
  </si>
  <si>
    <t>1785 Salem Rd.</t>
  </si>
  <si>
    <t>Gil Carpenter</t>
  </si>
  <si>
    <t>501-794-2707</t>
  </si>
  <si>
    <t>Sober Living Inc</t>
  </si>
  <si>
    <t>4201 John Barrow Road</t>
  </si>
  <si>
    <t>Vincent C Liddell</t>
  </si>
  <si>
    <t>501-562-0507</t>
  </si>
  <si>
    <t>Town of Hatfield</t>
  </si>
  <si>
    <t>Hatfield</t>
  </si>
  <si>
    <t>Town of Horseshoe Lake</t>
  </si>
  <si>
    <t>174 Highland Dr.</t>
  </si>
  <si>
    <t>Horseshoe Lake</t>
  </si>
  <si>
    <t>870-339-3104</t>
  </si>
  <si>
    <t>Town of Jennette</t>
  </si>
  <si>
    <t>P.O. Box 135</t>
  </si>
  <si>
    <t>2333 Jennette Circle</t>
  </si>
  <si>
    <t>Town of Menifee</t>
  </si>
  <si>
    <t>PO Box 38</t>
  </si>
  <si>
    <t>Menifee</t>
  </si>
  <si>
    <t>501-354-0898</t>
  </si>
  <si>
    <t>Town of Perry</t>
  </si>
  <si>
    <t>PO Box 36</t>
  </si>
  <si>
    <t>Perry</t>
  </si>
  <si>
    <t>501-662-4571</t>
  </si>
  <si>
    <t>Town of Tillar</t>
  </si>
  <si>
    <t>PO Box 86</t>
  </si>
  <si>
    <t>Tillar</t>
  </si>
  <si>
    <t>870-392-2584</t>
  </si>
  <si>
    <t>Town of Ulm</t>
  </si>
  <si>
    <t>Ulm</t>
  </si>
  <si>
    <t>Dennis Doepel</t>
  </si>
  <si>
    <t>870-241-3791</t>
  </si>
  <si>
    <t>Turpentine Creek Wildlife Refuge</t>
  </si>
  <si>
    <t>239 Turpentine Creek Ln</t>
  </si>
  <si>
    <t>Tanya Smith</t>
  </si>
  <si>
    <t>479-253-5958</t>
  </si>
  <si>
    <t>Union County</t>
  </si>
  <si>
    <t>101 N Washington Suite 101</t>
  </si>
  <si>
    <t>Mike Loftin</t>
  </si>
  <si>
    <t>870-864-1900</t>
  </si>
  <si>
    <t>Waldron Rural Volunteer Fire Department</t>
  </si>
  <si>
    <t>PO Box 389</t>
  </si>
  <si>
    <t>698 West Water St.</t>
  </si>
  <si>
    <t>Waldron</t>
  </si>
  <si>
    <t>William P Jones</t>
  </si>
  <si>
    <t>479-637-4260</t>
  </si>
  <si>
    <t>Washington Water Authority</t>
  </si>
  <si>
    <t>PO Box 178</t>
  </si>
  <si>
    <t>Farmington</t>
  </si>
  <si>
    <t>479-267-2111</t>
  </si>
  <si>
    <t>West Logan Co/Booneville Rural Fire Assn Inc</t>
  </si>
  <si>
    <t>Booneville</t>
  </si>
  <si>
    <t>West River Valley Regional Solid Waste District</t>
  </si>
  <si>
    <t>24087 Hiway 164</t>
  </si>
  <si>
    <t>Tim Lewellyn</t>
  </si>
  <si>
    <t>479-754-7475</t>
  </si>
  <si>
    <t>Woodruff County</t>
  </si>
  <si>
    <t>PO Box 300</t>
  </si>
  <si>
    <t>Augusta</t>
  </si>
  <si>
    <t>870-347-5206</t>
  </si>
  <si>
    <t>Chico Air Museum</t>
  </si>
  <si>
    <t>165 Ryan Avenue</t>
  </si>
  <si>
    <t>Chico</t>
  </si>
  <si>
    <t>CA</t>
  </si>
  <si>
    <t>Norm Rosene</t>
  </si>
  <si>
    <t>530-345-6468</t>
  </si>
  <si>
    <t>FL</t>
  </si>
  <si>
    <t>Compass Rose Foundation, Inc.</t>
  </si>
  <si>
    <t>8813 Western Way</t>
  </si>
  <si>
    <t>Gregory H. Jones, President</t>
  </si>
  <si>
    <t>gjones@compassrosefoundation.org</t>
  </si>
  <si>
    <t>904/728-2336</t>
  </si>
  <si>
    <t>Carey Rural Fire Protection District</t>
  </si>
  <si>
    <t>Box 206</t>
  </si>
  <si>
    <t>Carey</t>
  </si>
  <si>
    <t>ID</t>
  </si>
  <si>
    <t>Richard H. Kimball</t>
  </si>
  <si>
    <t>208-720-2076</t>
  </si>
  <si>
    <t>Cascade Rural Fire Protection District</t>
  </si>
  <si>
    <t>P.O. Box 825</t>
  </si>
  <si>
    <t>Cascade</t>
  </si>
  <si>
    <t>83611-0825</t>
  </si>
  <si>
    <t>Steven M. Hull</t>
  </si>
  <si>
    <t>208-382-3200</t>
  </si>
  <si>
    <t>City of Craigmont</t>
  </si>
  <si>
    <t>109 E. Main St</t>
  </si>
  <si>
    <t>Craigmont</t>
  </si>
  <si>
    <t>208-924-5432</t>
  </si>
  <si>
    <t>Filer Highway District</t>
  </si>
  <si>
    <t>P.O. Box 29</t>
  </si>
  <si>
    <t>Filer</t>
  </si>
  <si>
    <t>Travis Brewer</t>
  </si>
  <si>
    <t>208-326-4415</t>
  </si>
  <si>
    <t>Gooding County</t>
  </si>
  <si>
    <t>P.O. Box 417</t>
  </si>
  <si>
    <t>Gooding</t>
  </si>
  <si>
    <t>Denise M. Gill</t>
  </si>
  <si>
    <t>208-934-4841</t>
  </si>
  <si>
    <t>Hagerman Highway District 3</t>
  </si>
  <si>
    <t>P.O. Box 411</t>
  </si>
  <si>
    <t>Hagerman</t>
  </si>
  <si>
    <t>208-837-9110</t>
  </si>
  <si>
    <t>Highway District No.1</t>
  </si>
  <si>
    <t>3890 NW 1st Ave.</t>
  </si>
  <si>
    <t>New Plymouth</t>
  </si>
  <si>
    <t>208-278-3041</t>
  </si>
  <si>
    <t>Kootenai-Ponderay Sewer District</t>
  </si>
  <si>
    <t>P.O.Box 562</t>
  </si>
  <si>
    <t>Kootenai</t>
  </si>
  <si>
    <t>Colleen Johnson</t>
  </si>
  <si>
    <t>208-263-0229</t>
  </si>
  <si>
    <t>North Fremont Fire District</t>
  </si>
  <si>
    <t>P.O. Box 846</t>
  </si>
  <si>
    <t>283 N. 7th St.</t>
  </si>
  <si>
    <t>Ashton</t>
  </si>
  <si>
    <t>Ted Sturm</t>
  </si>
  <si>
    <t>208-652-7711</t>
  </si>
  <si>
    <t>Oneida County Road &amp; Bridge</t>
  </si>
  <si>
    <t>10 Court Street</t>
  </si>
  <si>
    <t>Malad</t>
  </si>
  <si>
    <t>lbocr@atcnet.net</t>
  </si>
  <si>
    <t>208-766-4336</t>
  </si>
  <si>
    <t>Settlers Irrigation District</t>
  </si>
  <si>
    <t>P.O. Box 7571</t>
  </si>
  <si>
    <t>Boise</t>
  </si>
  <si>
    <t>208-344-2471</t>
  </si>
  <si>
    <t>Twin Falls County Fair</t>
  </si>
  <si>
    <t>215 Fair Ave.</t>
  </si>
  <si>
    <t>John Pitz</t>
  </si>
  <si>
    <t>208-326-4396</t>
  </si>
  <si>
    <t>Twin Falls Highway District</t>
  </si>
  <si>
    <t>2620 Kimberly Rd.</t>
  </si>
  <si>
    <t>Twin Falls</t>
  </si>
  <si>
    <t>208-733-4062</t>
  </si>
  <si>
    <t>Washington County Road &amp; Bridge</t>
  </si>
  <si>
    <t>1102 E. Court St.</t>
  </si>
  <si>
    <t>Weiser</t>
  </si>
  <si>
    <t>208-414-0950</t>
  </si>
  <si>
    <t>Springfield</t>
  </si>
  <si>
    <t>IL</t>
  </si>
  <si>
    <t>America's Central Port District</t>
  </si>
  <si>
    <t>1635 W First St</t>
  </si>
  <si>
    <t>Granite City</t>
  </si>
  <si>
    <t>Dennis Wilmsmeyer</t>
  </si>
  <si>
    <t>618-452-8439</t>
  </si>
  <si>
    <t>Bond County Sheriff's Department</t>
  </si>
  <si>
    <t>403 S. 2nd St.</t>
  </si>
  <si>
    <t>Greenville</t>
  </si>
  <si>
    <t>618-664-2151</t>
  </si>
  <si>
    <t>Butler Grove Township</t>
  </si>
  <si>
    <t>PO Box 266</t>
  </si>
  <si>
    <t>210 Railroad St</t>
  </si>
  <si>
    <t>Butler</t>
  </si>
  <si>
    <t>Scott Nieheau</t>
  </si>
  <si>
    <t>217-532-5923</t>
  </si>
  <si>
    <t>Carlinville Township</t>
  </si>
  <si>
    <t>223 West Main</t>
  </si>
  <si>
    <t>Carlinville</t>
  </si>
  <si>
    <t>David M Boehm</t>
  </si>
  <si>
    <t>217-854-6606</t>
  </si>
  <si>
    <t>Chicago Chesed Fund</t>
  </si>
  <si>
    <t>7045 N Ridgeway</t>
  </si>
  <si>
    <t>Lincolnwood</t>
  </si>
  <si>
    <t>Joseph Fuerst</t>
  </si>
  <si>
    <t>rabbifuerst@chicagochesedfund.org</t>
  </si>
  <si>
    <t>847-679-7799</t>
  </si>
  <si>
    <t>City of Belvidere Police Department</t>
  </si>
  <si>
    <t>615 N. Main St.</t>
  </si>
  <si>
    <t>Belvidere</t>
  </si>
  <si>
    <t>815-544-9626</t>
  </si>
  <si>
    <t>615 Madison Avenue</t>
  </si>
  <si>
    <t>John W Hamm III</t>
  </si>
  <si>
    <t>618-876-6268</t>
  </si>
  <si>
    <t>Clear Lake Township</t>
  </si>
  <si>
    <t>4260 Old Rte 36</t>
  </si>
  <si>
    <t>217-523-4210</t>
  </si>
  <si>
    <t>3921 Dorothy Court</t>
  </si>
  <si>
    <t>62040-4181</t>
  </si>
  <si>
    <t>Paul H. Hellrich</t>
  </si>
  <si>
    <t>phhellrich@yahoo.com</t>
  </si>
  <si>
    <t>618-407-3011</t>
  </si>
  <si>
    <t>East St Louis Park District</t>
  </si>
  <si>
    <t>2950 Caseyville Ave</t>
  </si>
  <si>
    <t>East St Louis</t>
  </si>
  <si>
    <t>Irma G Golliday</t>
  </si>
  <si>
    <t>618-874-3600</t>
  </si>
  <si>
    <t>Gallatin County Emergency Management</t>
  </si>
  <si>
    <t>9200 Duncan Ln</t>
  </si>
  <si>
    <t>Shawneetown</t>
  </si>
  <si>
    <t>Steve J Galt</t>
  </si>
  <si>
    <t>618-269-3040</t>
  </si>
  <si>
    <t>Goreville Police Department</t>
  </si>
  <si>
    <t>PO Box 16</t>
  </si>
  <si>
    <t>Goreville</t>
  </si>
  <si>
    <t>Eddie Holland</t>
  </si>
  <si>
    <t>618-995-1257</t>
  </si>
  <si>
    <t>Harwood Heights Police</t>
  </si>
  <si>
    <t>7300 W Wilson</t>
  </si>
  <si>
    <t>Harwood Heights</t>
  </si>
  <si>
    <t>708-867-4484</t>
  </si>
  <si>
    <t>Flat Rock</t>
  </si>
  <si>
    <t>Union</t>
  </si>
  <si>
    <t>Morgan County Road District 11</t>
  </si>
  <si>
    <t>536 Lakin Rd</t>
  </si>
  <si>
    <t>Murrayville</t>
  </si>
  <si>
    <t>Chris Lakin</t>
  </si>
  <si>
    <t>217-882-5581</t>
  </si>
  <si>
    <t>Morgan County Road District 6</t>
  </si>
  <si>
    <t>1287 Heaton Road</t>
  </si>
  <si>
    <t>Winchester</t>
  </si>
  <si>
    <t>Warren Heaton</t>
  </si>
  <si>
    <t>New Lenox Road District</t>
  </si>
  <si>
    <t>12551 Harvey Dr</t>
  </si>
  <si>
    <t>New Lenox</t>
  </si>
  <si>
    <t>Ron Sly</t>
  </si>
  <si>
    <t>815-485-6484</t>
  </si>
  <si>
    <t>Pawnee Police Department</t>
  </si>
  <si>
    <t>PO Box 560</t>
  </si>
  <si>
    <t>1107 6th</t>
  </si>
  <si>
    <t>Pawnee</t>
  </si>
  <si>
    <t>217-625-2341</t>
  </si>
  <si>
    <t>Pawnee Township</t>
  </si>
  <si>
    <t>PO Box 1036</t>
  </si>
  <si>
    <t>Sharon Neal</t>
  </si>
  <si>
    <t>217-625-3221</t>
  </si>
  <si>
    <t>Putman Township Park District</t>
  </si>
  <si>
    <t>Cuba</t>
  </si>
  <si>
    <t>Rockton Police Department</t>
  </si>
  <si>
    <t>110 E. Main St.</t>
  </si>
  <si>
    <t>Rockton</t>
  </si>
  <si>
    <t>815-624-0592</t>
  </si>
  <si>
    <t>Scott County Drainage &amp; Levee District</t>
  </si>
  <si>
    <t>655 Moore Road</t>
  </si>
  <si>
    <t>Lisa Moore</t>
  </si>
  <si>
    <t>Shawnee Community College</t>
  </si>
  <si>
    <t>8364 Shawnee College Rd</t>
  </si>
  <si>
    <t>Ullin</t>
  </si>
  <si>
    <t>618-634-3242</t>
  </si>
  <si>
    <t>Spring Grove Police Department</t>
  </si>
  <si>
    <t>7401 Meyer Road</t>
  </si>
  <si>
    <t>Spring Grove</t>
  </si>
  <si>
    <t>815-675-2596</t>
  </si>
  <si>
    <t>Stark County Sheriffs Office</t>
  </si>
  <si>
    <t>130 W Jefferson St</t>
  </si>
  <si>
    <t>Toulon</t>
  </si>
  <si>
    <t>Steven V. Sloan</t>
  </si>
  <si>
    <t>309-286-2541</t>
  </si>
  <si>
    <t>Village of Cambria</t>
  </si>
  <si>
    <t>PO Box 218</t>
  </si>
  <si>
    <t>Cambria</t>
  </si>
  <si>
    <t>Bruce Hagler</t>
  </si>
  <si>
    <t>cambria111@gmail.com</t>
  </si>
  <si>
    <t>618-985-6082</t>
  </si>
  <si>
    <t>Village of Dawson</t>
  </si>
  <si>
    <t>109 N. Lewis</t>
  </si>
  <si>
    <t>Dawson</t>
  </si>
  <si>
    <t>Paul Dee Smith</t>
  </si>
  <si>
    <t>217-364-5975</t>
  </si>
  <si>
    <t>Village of Elkville</t>
  </si>
  <si>
    <t>405 S 6th Street</t>
  </si>
  <si>
    <t>Elkville</t>
  </si>
  <si>
    <t>Lance Bedar</t>
  </si>
  <si>
    <t>618-568-1881</t>
  </si>
  <si>
    <t>Village of Hamel</t>
  </si>
  <si>
    <t>111 South Old US Rt 66</t>
  </si>
  <si>
    <t>Hamel</t>
  </si>
  <si>
    <t>Don Grimm</t>
  </si>
  <si>
    <t>618-633-2484</t>
  </si>
  <si>
    <t>Village of Thayer</t>
  </si>
  <si>
    <t>P.O. Box 139</t>
  </si>
  <si>
    <t>Thayer</t>
  </si>
  <si>
    <t>217-965-4612</t>
  </si>
  <si>
    <t>Village of Worth Police Department</t>
  </si>
  <si>
    <t>7112 W 111th Street</t>
  </si>
  <si>
    <t>Worth</t>
  </si>
  <si>
    <t>Mark Micetich</t>
  </si>
  <si>
    <t>mmicetich@villageofworth.com</t>
  </si>
  <si>
    <t>708-448-6797</t>
  </si>
  <si>
    <t>City of Angola</t>
  </si>
  <si>
    <t>210 North Public Square</t>
  </si>
  <si>
    <t>Angola</t>
  </si>
  <si>
    <t>IN</t>
  </si>
  <si>
    <t>46703-1960</t>
  </si>
  <si>
    <t>N</t>
  </si>
  <si>
    <t>Cumberland Police Department</t>
  </si>
  <si>
    <t>11501 E Washington St</t>
  </si>
  <si>
    <t>Cumberland</t>
  </si>
  <si>
    <t>Michael Crooke</t>
  </si>
  <si>
    <t>317-894-3525</t>
  </si>
  <si>
    <t>New Castle</t>
  </si>
  <si>
    <t>Madison Railroad</t>
  </si>
  <si>
    <t>812-273-4248</t>
  </si>
  <si>
    <t>Town of Milltown</t>
  </si>
  <si>
    <t>P.O. Box 127</t>
  </si>
  <si>
    <t>Milltown</t>
  </si>
  <si>
    <t>Town of Mooresville</t>
  </si>
  <si>
    <t>4 E. Harrison St.</t>
  </si>
  <si>
    <t>Morresville</t>
  </si>
  <si>
    <t>317-831-1608</t>
  </si>
  <si>
    <t>Bedford Volunteer Fire Department</t>
  </si>
  <si>
    <t>P.O. Box 271</t>
  </si>
  <si>
    <t>Bedford</t>
  </si>
  <si>
    <t>KY</t>
  </si>
  <si>
    <t>40006</t>
  </si>
  <si>
    <t>bedfordvolfirerescue@gmail.com</t>
  </si>
  <si>
    <t>502-255-7529</t>
  </si>
  <si>
    <t>City of Ghent</t>
  </si>
  <si>
    <t>401 Sanders Lane</t>
  </si>
  <si>
    <t>Ghent</t>
  </si>
  <si>
    <t>41045</t>
  </si>
  <si>
    <t>Jimmy Lewellyn</t>
  </si>
  <si>
    <t>cityofghent@aol.com</t>
  </si>
  <si>
    <t>502-347-9706</t>
  </si>
  <si>
    <t>City of Vanceburg</t>
  </si>
  <si>
    <t>189 Second St</t>
  </si>
  <si>
    <t>Vanceburg</t>
  </si>
  <si>
    <t>41179</t>
  </si>
  <si>
    <t>606-796-3044</t>
  </si>
  <si>
    <t>Elliott County Fiscal Court</t>
  </si>
  <si>
    <t>P.O. Box 710</t>
  </si>
  <si>
    <t>Sandy Hook</t>
  </si>
  <si>
    <t>41171</t>
  </si>
  <si>
    <t>ejudge@mrtc.com</t>
  </si>
  <si>
    <t>606-738-5335</t>
  </si>
  <si>
    <t>Pendleton County Fiscal Court</t>
  </si>
  <si>
    <t>233 Main St</t>
  </si>
  <si>
    <t>Falmouth</t>
  </si>
  <si>
    <t>41040</t>
  </si>
  <si>
    <t>David S. Fields</t>
  </si>
  <si>
    <t>pendletoncountyjudgeexec@gmail.com</t>
  </si>
  <si>
    <t>859-654-4321</t>
  </si>
  <si>
    <t>LA</t>
  </si>
  <si>
    <t>Orleans Parish Sheriff</t>
  </si>
  <si>
    <t>3000 Perdido Street</t>
  </si>
  <si>
    <t>New Orleans</t>
  </si>
  <si>
    <t>Mary H. Goodwin</t>
  </si>
  <si>
    <t>504-202-9253</t>
  </si>
  <si>
    <t>Red River Parish Police Jury</t>
  </si>
  <si>
    <t>PO Drawer 709</t>
  </si>
  <si>
    <t>Coushatta</t>
  </si>
  <si>
    <t>Carolyn Hayes</t>
  </si>
  <si>
    <t>318-932-5719</t>
  </si>
  <si>
    <t>South Lafourche Levee District</t>
  </si>
  <si>
    <t>PO Box 426</t>
  </si>
  <si>
    <t>Galliano</t>
  </si>
  <si>
    <t>Windell A Curole</t>
  </si>
  <si>
    <t>985-632-7554</t>
  </si>
  <si>
    <t>St Martin Parish Government</t>
  </si>
  <si>
    <t>St Martinville</t>
  </si>
  <si>
    <t>Chester Cedars</t>
  </si>
  <si>
    <t>337-394-2200</t>
  </si>
  <si>
    <t>Village of Tickfaw</t>
  </si>
  <si>
    <t>P.O. Box 249</t>
  </si>
  <si>
    <t>50081 Hwy 51</t>
  </si>
  <si>
    <t>Tickfaw</t>
  </si>
  <si>
    <t>Anthony Lamonte</t>
  </si>
  <si>
    <t>985-542-9249</t>
  </si>
  <si>
    <t>PO Box 650</t>
  </si>
  <si>
    <t>MD</t>
  </si>
  <si>
    <t>Goldsboro Volunteer Fire Department</t>
  </si>
  <si>
    <t>PO Box 35</t>
  </si>
  <si>
    <t>Goldsboro</t>
  </si>
  <si>
    <t>PO Box 59</t>
  </si>
  <si>
    <t>ME</t>
  </si>
  <si>
    <t>Northern Penobscot Tech - Region III</t>
  </si>
  <si>
    <t>35 West Broadway</t>
  </si>
  <si>
    <t>04457</t>
  </si>
  <si>
    <t>Mary Hawkes</t>
  </si>
  <si>
    <t>207-794-3004</t>
  </si>
  <si>
    <t>Town of Lovell</t>
  </si>
  <si>
    <t>207-925-6272</t>
  </si>
  <si>
    <t>Town of Masardis</t>
  </si>
  <si>
    <t>26 School St.</t>
  </si>
  <si>
    <t>Masardis</t>
  </si>
  <si>
    <t>04732</t>
  </si>
  <si>
    <t>207-435-2841</t>
  </si>
  <si>
    <t>Town of Monticello</t>
  </si>
  <si>
    <t>P.O. Box 99</t>
  </si>
  <si>
    <t>04760</t>
  </si>
  <si>
    <t>Ginger Pryor</t>
  </si>
  <si>
    <t>207-538-9500</t>
  </si>
  <si>
    <t>Town of New Canada</t>
  </si>
  <si>
    <t>1809 Caribou Rd.</t>
  </si>
  <si>
    <t>New Canada</t>
  </si>
  <si>
    <t>04743</t>
  </si>
  <si>
    <t>Rodney R. Pelletier</t>
  </si>
  <si>
    <t>207-834-4004</t>
  </si>
  <si>
    <t>Jackson</t>
  </si>
  <si>
    <t>MI</t>
  </si>
  <si>
    <t>Van Buren County Road Commission</t>
  </si>
  <si>
    <t>PO Box 156</t>
  </si>
  <si>
    <t>Lawrence</t>
  </si>
  <si>
    <t>MN</t>
  </si>
  <si>
    <t>Christ's Household of Faith School</t>
  </si>
  <si>
    <t>355 Marshall Ave.</t>
  </si>
  <si>
    <t>St. Paul</t>
  </si>
  <si>
    <t>651-265-3400</t>
  </si>
  <si>
    <t>City of Foley</t>
  </si>
  <si>
    <t>P.O. Box 709</t>
  </si>
  <si>
    <t>251 4th Ave</t>
  </si>
  <si>
    <t>Foley</t>
  </si>
  <si>
    <t>320-968-4082</t>
  </si>
  <si>
    <t>City of Lonsdale</t>
  </si>
  <si>
    <t>P.O. Box 357</t>
  </si>
  <si>
    <t>Lonsdale</t>
  </si>
  <si>
    <t>55046-0357</t>
  </si>
  <si>
    <t>Joel Erickson</t>
  </si>
  <si>
    <t>507-744-2327</t>
  </si>
  <si>
    <t>City of Spring Lake Park</t>
  </si>
  <si>
    <t>1301 81st Ave. NE</t>
  </si>
  <si>
    <t>Spring Lake Park</t>
  </si>
  <si>
    <t>763-784-6491</t>
  </si>
  <si>
    <t>City of Waverly</t>
  </si>
  <si>
    <t>PO Box 189</t>
  </si>
  <si>
    <t>Waverly</t>
  </si>
  <si>
    <t>Deborah Ryks</t>
  </si>
  <si>
    <t>P.O. Box 305</t>
  </si>
  <si>
    <t>Clear Lake</t>
  </si>
  <si>
    <t>320-743-2472</t>
  </si>
  <si>
    <t>Elmendorf H.B.</t>
  </si>
  <si>
    <t>42668 600th Ave.</t>
  </si>
  <si>
    <t>Mt. Lake</t>
  </si>
  <si>
    <t>Leonard Wurtz</t>
  </si>
  <si>
    <t>507-427-3305</t>
  </si>
  <si>
    <t>Haven School, Inc</t>
  </si>
  <si>
    <t>67374 310 St</t>
  </si>
  <si>
    <t>Dexter</t>
  </si>
  <si>
    <t>Nathan Decker</t>
  </si>
  <si>
    <t>507-584-6687</t>
  </si>
  <si>
    <t>Irondale Township</t>
  </si>
  <si>
    <t>19121 Co. Rd. 12</t>
  </si>
  <si>
    <t>Ironton</t>
  </si>
  <si>
    <t>218-546-6499</t>
  </si>
  <si>
    <t>Starland School</t>
  </si>
  <si>
    <t>59917 236th St</t>
  </si>
  <si>
    <t>Westbrook Walnut Grove ISD</t>
  </si>
  <si>
    <t>344 8th St</t>
  </si>
  <si>
    <t>Westbrook</t>
  </si>
  <si>
    <t>Loy Woelber</t>
  </si>
  <si>
    <t>507-274-5450</t>
  </si>
  <si>
    <t>Agape House, Inc of Mountain View</t>
  </si>
  <si>
    <t>P.O. Box 550</t>
  </si>
  <si>
    <t>MO</t>
  </si>
  <si>
    <t>Tressa Price</t>
  </si>
  <si>
    <t>417-934-5721</t>
  </si>
  <si>
    <t>Benton County</t>
  </si>
  <si>
    <t>PO Box 1238</t>
  </si>
  <si>
    <t>Warsaw</t>
  </si>
  <si>
    <t>660-438-7406</t>
  </si>
  <si>
    <t>Boles Fire Protection District</t>
  </si>
  <si>
    <t>2731 Hwy T</t>
  </si>
  <si>
    <t>Labadie</t>
  </si>
  <si>
    <t>Jim Casey</t>
  </si>
  <si>
    <t>636-742-2515x224</t>
  </si>
  <si>
    <t>Boys &amp; Girls Club of Southwest MO</t>
  </si>
  <si>
    <t>PO Box 819</t>
  </si>
  <si>
    <t>Joplin</t>
  </si>
  <si>
    <t>Rhonda Gorham</t>
  </si>
  <si>
    <t>417-623-8072</t>
  </si>
  <si>
    <t>Caldwell County</t>
  </si>
  <si>
    <t>49 E. Main</t>
  </si>
  <si>
    <t>Kingston</t>
  </si>
  <si>
    <t>816-586-2571</t>
  </si>
  <si>
    <t>Callaway 2 Water District</t>
  </si>
  <si>
    <t>PO Box 728</t>
  </si>
  <si>
    <t>Fulton</t>
  </si>
  <si>
    <t>573-642-6898</t>
  </si>
  <si>
    <t>Carroll County</t>
  </si>
  <si>
    <t>8 S Main</t>
  </si>
  <si>
    <t>660-542-0615</t>
  </si>
  <si>
    <t>Centerville R-1 School District</t>
  </si>
  <si>
    <t>PO Box 99</t>
  </si>
  <si>
    <t>2354 S Coreen</t>
  </si>
  <si>
    <t>Centerville</t>
  </si>
  <si>
    <t>Tammy Holland</t>
  </si>
  <si>
    <t>573-648-2285</t>
  </si>
  <si>
    <t>Centralia</t>
  </si>
  <si>
    <t>City of Bellefontaine Neighbors</t>
  </si>
  <si>
    <t>9641 Bellefontaine Rd</t>
  </si>
  <si>
    <t>St Louis</t>
  </si>
  <si>
    <t>314-867-0076</t>
  </si>
  <si>
    <t>City of Butler</t>
  </si>
  <si>
    <t>22 W. Ohio</t>
  </si>
  <si>
    <t>660-679-4182</t>
  </si>
  <si>
    <t>Cape Girardeau</t>
  </si>
  <si>
    <t>City of Clarence</t>
  </si>
  <si>
    <t>P.O. Box 9</t>
  </si>
  <si>
    <t>Clarence</t>
  </si>
  <si>
    <t>660-699-3310</t>
  </si>
  <si>
    <t>City of Concordia</t>
  </si>
  <si>
    <t>618 S. Main St.</t>
  </si>
  <si>
    <t>Concordia</t>
  </si>
  <si>
    <t>660-463-2228</t>
  </si>
  <si>
    <t>City of Ellsinore</t>
  </si>
  <si>
    <t>11 West Cleveland</t>
  </si>
  <si>
    <t>Ellsinore</t>
  </si>
  <si>
    <t>ellsinorecityclerk@centurytel.net</t>
  </si>
  <si>
    <t>573-322-5333</t>
  </si>
  <si>
    <t>City of Fayette</t>
  </si>
  <si>
    <t>117 S Main Street</t>
  </si>
  <si>
    <t>660-248-5246</t>
  </si>
  <si>
    <t>City of Green City</t>
  </si>
  <si>
    <t>PO Box 235</t>
  </si>
  <si>
    <t>Green City</t>
  </si>
  <si>
    <t>Richard Page</t>
  </si>
  <si>
    <t>660-874-4219</t>
  </si>
  <si>
    <t>City of Hale</t>
  </si>
  <si>
    <t>Hale</t>
  </si>
  <si>
    <t>Janet Fletcher</t>
  </si>
  <si>
    <t>660-565-2575</t>
  </si>
  <si>
    <t>City of Hurley</t>
  </si>
  <si>
    <t>PO Box 224</t>
  </si>
  <si>
    <t>Hurley</t>
  </si>
  <si>
    <t>Steve Seaton</t>
  </si>
  <si>
    <t>417-369-3420</t>
  </si>
  <si>
    <t>PO Box 370</t>
  </si>
  <si>
    <t>City of Knob Noster</t>
  </si>
  <si>
    <t>Knob Noster</t>
  </si>
  <si>
    <t>Douglas Kermick</t>
  </si>
  <si>
    <t>660-563-2595</t>
  </si>
  <si>
    <t>City of LaGrange</t>
  </si>
  <si>
    <t>LaGrange</t>
  </si>
  <si>
    <t>Mark Campbell</t>
  </si>
  <si>
    <t>573-655-4301</t>
  </si>
  <si>
    <t>City of Lexington</t>
  </si>
  <si>
    <t>919 Franklin Avenue</t>
  </si>
  <si>
    <t>Lexington</t>
  </si>
  <si>
    <t>64067-0206</t>
  </si>
  <si>
    <t>Carla Ghisalberti</t>
  </si>
  <si>
    <t>660-259-4633</t>
  </si>
  <si>
    <t>City of Lilbourn</t>
  </si>
  <si>
    <t>PO Box 643</t>
  </si>
  <si>
    <t>Lilbourn</t>
  </si>
  <si>
    <t>Larry Hamilton</t>
  </si>
  <si>
    <t>573-688-2584</t>
  </si>
  <si>
    <t>City of Lone Jack</t>
  </si>
  <si>
    <t>207 N. Bynum Rd.</t>
  </si>
  <si>
    <t>Lone Jack</t>
  </si>
  <si>
    <t>816-697-2503</t>
  </si>
  <si>
    <t>City of Marceline</t>
  </si>
  <si>
    <t>116 North Maint Street</t>
  </si>
  <si>
    <t>Marceline</t>
  </si>
  <si>
    <t>660-376-3528</t>
  </si>
  <si>
    <t>City of Miller</t>
  </si>
  <si>
    <t>PO Box 188</t>
  </si>
  <si>
    <t>Miller</t>
  </si>
  <si>
    <t>City of Mount Vernon</t>
  </si>
  <si>
    <t>Mount Vernon</t>
  </si>
  <si>
    <t>65712-0070</t>
  </si>
  <si>
    <t>Max Springer</t>
  </si>
  <si>
    <t>417-466-2122</t>
  </si>
  <si>
    <t>City of Potosi</t>
  </si>
  <si>
    <t>121 East High St.</t>
  </si>
  <si>
    <t>Potosi</t>
  </si>
  <si>
    <t>573-438-2767</t>
  </si>
  <si>
    <t>City of St James</t>
  </si>
  <si>
    <t>100 S. Jefferson</t>
  </si>
  <si>
    <t>St James</t>
  </si>
  <si>
    <t>573-265-7013</t>
  </si>
  <si>
    <t>City of Steele</t>
  </si>
  <si>
    <t>Steele</t>
  </si>
  <si>
    <t>City of Stockton</t>
  </si>
  <si>
    <t>PO Box 590</t>
  </si>
  <si>
    <t>201 S High St</t>
  </si>
  <si>
    <t>Stockton</t>
  </si>
  <si>
    <t>417-276-5210</t>
  </si>
  <si>
    <t>City of Stoutland</t>
  </si>
  <si>
    <t>PO Box 11</t>
  </si>
  <si>
    <t>Stoutland</t>
  </si>
  <si>
    <t>417-286-4503</t>
  </si>
  <si>
    <t>City of Wardell</t>
  </si>
  <si>
    <t>108 W Broad</t>
  </si>
  <si>
    <t>Wardell</t>
  </si>
  <si>
    <t>Tina Clark</t>
  </si>
  <si>
    <t>573-628-3500</t>
  </si>
  <si>
    <t>City of Warsaw</t>
  </si>
  <si>
    <t>181 W Harrison</t>
  </si>
  <si>
    <t>Jessica Kendall</t>
  </si>
  <si>
    <t>660-438-5522</t>
  </si>
  <si>
    <t>City of West Plains</t>
  </si>
  <si>
    <t>1910 Holiday Lane</t>
  </si>
  <si>
    <t>West Plains</t>
  </si>
  <si>
    <t>417-256-7176</t>
  </si>
  <si>
    <t>City of Winfield</t>
  </si>
  <si>
    <t>Winfield</t>
  </si>
  <si>
    <t>636-668-8100</t>
  </si>
  <si>
    <t>Cooter R-4 School District</t>
  </si>
  <si>
    <t>1867 State Hwy E</t>
  </si>
  <si>
    <t>Cooter</t>
  </si>
  <si>
    <t>573-695-3312</t>
  </si>
  <si>
    <t>Crocker R-2 Schools</t>
  </si>
  <si>
    <t>Crocker</t>
  </si>
  <si>
    <t>573-736-5000x5</t>
  </si>
  <si>
    <t>Davis Township</t>
  </si>
  <si>
    <t>Box 332</t>
  </si>
  <si>
    <t>Braymer</t>
  </si>
  <si>
    <t>DeSoto Rural Fire Protection District</t>
  </si>
  <si>
    <t>201 E Miller Street</t>
  </si>
  <si>
    <t>DeSoto</t>
  </si>
  <si>
    <t>drfpd5800@gmail.com</t>
  </si>
  <si>
    <t>Gravois Fire Protection District</t>
  </si>
  <si>
    <t>215 Hwy O</t>
  </si>
  <si>
    <t>Laurie</t>
  </si>
  <si>
    <t>65037</t>
  </si>
  <si>
    <t>Johnie Ray</t>
  </si>
  <si>
    <t>573-374-4442</t>
  </si>
  <si>
    <t>Great Circle</t>
  </si>
  <si>
    <t>Hermitage R-IV School</t>
  </si>
  <si>
    <t>P.O. Box 327</t>
  </si>
  <si>
    <t>302 E. Polk St.</t>
  </si>
  <si>
    <t>Hermitage</t>
  </si>
  <si>
    <t>417-745-6418</t>
  </si>
  <si>
    <t>Houston</t>
  </si>
  <si>
    <t>Howell County Rural Fire District #1</t>
  </si>
  <si>
    <t>1949 E St Rt K</t>
  </si>
  <si>
    <t>Joe Auffert</t>
  </si>
  <si>
    <t>417-257-1270</t>
  </si>
  <si>
    <t>Hurley Fire Protection District</t>
  </si>
  <si>
    <t>PO Box 281</t>
  </si>
  <si>
    <t>Jerry Barke</t>
  </si>
  <si>
    <t>417-369-0110</t>
  </si>
  <si>
    <t>Lafayette County Enterprises, Inc</t>
  </si>
  <si>
    <t>109 W 19th St</t>
  </si>
  <si>
    <t>Higginsville</t>
  </si>
  <si>
    <t>lafcoent@ctcis.net</t>
  </si>
  <si>
    <t>660-584-7232</t>
  </si>
  <si>
    <t>Laurie Care Center</t>
  </si>
  <si>
    <t>PO Box 1068</t>
  </si>
  <si>
    <t>610 Hwy 0</t>
  </si>
  <si>
    <t>573-374-8263</t>
  </si>
  <si>
    <t>Lincoln County</t>
  </si>
  <si>
    <t>201 Main St.</t>
  </si>
  <si>
    <t>636-528-0311</t>
  </si>
  <si>
    <t>Montgomery County Public Water Supply District 1</t>
  </si>
  <si>
    <t>22673 (PO 188) NW Service Rd</t>
  </si>
  <si>
    <t>Warrenton</t>
  </si>
  <si>
    <t>Richard J Moore</t>
  </si>
  <si>
    <t>636-456-8227</t>
  </si>
  <si>
    <t>Morrison Special Road District #4</t>
  </si>
  <si>
    <t>247 Ash St</t>
  </si>
  <si>
    <t>Morrison</t>
  </si>
  <si>
    <t>Sam Voss</t>
  </si>
  <si>
    <t>573-294-6022</t>
  </si>
  <si>
    <t>New Horizons Community Support Services</t>
  </si>
  <si>
    <t>2013 William Street</t>
  </si>
  <si>
    <t>Jefferson City</t>
  </si>
  <si>
    <t>Rhonda Heckemeyer</t>
  </si>
  <si>
    <t>573-636-8108</t>
  </si>
  <si>
    <t>New Madrid County</t>
  </si>
  <si>
    <t>New Madrid</t>
  </si>
  <si>
    <t>Clement Cravens</t>
  </si>
  <si>
    <t>573-748-2524</t>
  </si>
  <si>
    <t>New Madrid County Health Department</t>
  </si>
  <si>
    <t>406 Highway 61</t>
  </si>
  <si>
    <t>573-748-5541</t>
  </si>
  <si>
    <t>North Callaway Fire Protection Dist</t>
  </si>
  <si>
    <t>PO Box 62</t>
  </si>
  <si>
    <t>Kingdom City</t>
  </si>
  <si>
    <t>Harley Hyde</t>
  </si>
  <si>
    <t>573-642-9339</t>
  </si>
  <si>
    <t>North Scott County Ambulance District</t>
  </si>
  <si>
    <t>11551 State Highway 77</t>
  </si>
  <si>
    <t>Chaffee</t>
  </si>
  <si>
    <t>Larry Chasteen</t>
  </si>
  <si>
    <t>573-887-6311</t>
  </si>
  <si>
    <t>PO Box 175</t>
  </si>
  <si>
    <t>Plato School District R-5</t>
  </si>
  <si>
    <t>10645 Plato Dr.</t>
  </si>
  <si>
    <t>Plato</t>
  </si>
  <si>
    <t>417-458-3333</t>
  </si>
  <si>
    <t>122 Industrial Blvd</t>
  </si>
  <si>
    <t>Slater</t>
  </si>
  <si>
    <t>660-529-2900</t>
  </si>
  <si>
    <t>Public Water Supply District #4, Cole County</t>
  </si>
  <si>
    <t>7712 Route M</t>
  </si>
  <si>
    <t>Will Humphrey</t>
  </si>
  <si>
    <t>573-395-4578</t>
  </si>
  <si>
    <t>Public Water Supply District 1, Cooper County</t>
  </si>
  <si>
    <t>25383 Hwy 179</t>
  </si>
  <si>
    <t>Wooldridge</t>
  </si>
  <si>
    <t>Public Water Supply District 1, Daviess County</t>
  </si>
  <si>
    <t>15330 US Hwy 69</t>
  </si>
  <si>
    <t>Pattonsburg</t>
  </si>
  <si>
    <t>Karen E. Sweat</t>
  </si>
  <si>
    <t>660-367-2521</t>
  </si>
  <si>
    <t>Public Water Supply District 1, Pulaski County</t>
  </si>
  <si>
    <t>PO Box 207</t>
  </si>
  <si>
    <t>Laquey</t>
  </si>
  <si>
    <t>Matt Perrine</t>
  </si>
  <si>
    <t>573-774-3049</t>
  </si>
  <si>
    <t>Public Water Supply District 1, Stoddard County</t>
  </si>
  <si>
    <t>15228 Apple Blossom Ln</t>
  </si>
  <si>
    <t>573-624-4833</t>
  </si>
  <si>
    <t>Public Water Supply District 10, Boone County</t>
  </si>
  <si>
    <t>PO Box J</t>
  </si>
  <si>
    <t>Sherry Creel</t>
  </si>
  <si>
    <t>573-682-5314</t>
  </si>
  <si>
    <t>Pulaski County Government</t>
  </si>
  <si>
    <t>Waynesville</t>
  </si>
  <si>
    <t>573-774-4701</t>
  </si>
  <si>
    <t>Pulaski County Health Department</t>
  </si>
  <si>
    <t>101 12th St</t>
  </si>
  <si>
    <t>Debra Baker</t>
  </si>
  <si>
    <t>573-736-2217</t>
  </si>
  <si>
    <t>Putnam County R-1 Schools</t>
  </si>
  <si>
    <t>803 S 20th St</t>
  </si>
  <si>
    <t>Unionville</t>
  </si>
  <si>
    <t>Heath Halley</t>
  </si>
  <si>
    <t>660-947-3361x302</t>
  </si>
  <si>
    <t>Reynolds County Sheltered Workshop Inc</t>
  </si>
  <si>
    <t>PO Box 127</t>
  </si>
  <si>
    <t>133 Hwy 72 East</t>
  </si>
  <si>
    <t>Bunker</t>
  </si>
  <si>
    <t>Janis Gordon</t>
  </si>
  <si>
    <t>573-689-2213</t>
  </si>
  <si>
    <t>Saline Valley Fire Protection District</t>
  </si>
  <si>
    <t>1771 Springdale Blvd</t>
  </si>
  <si>
    <t>Fenton</t>
  </si>
  <si>
    <t>Ronald L Miller</t>
  </si>
  <si>
    <t>636-296-3957</t>
  </si>
  <si>
    <t>Savannah Rural Fire Protection District</t>
  </si>
  <si>
    <t>7880 St Rt T</t>
  </si>
  <si>
    <t>Amazonia</t>
  </si>
  <si>
    <t>Roxanne Schweizer</t>
  </si>
  <si>
    <t>816-475-3061</t>
  </si>
  <si>
    <t>Schuyler Co Consolidated Public Water Supply Dist #1</t>
  </si>
  <si>
    <t>PO Box 295</t>
  </si>
  <si>
    <t>Queen City</t>
  </si>
  <si>
    <t>James Werner</t>
  </si>
  <si>
    <t>660-766-2497</t>
  </si>
  <si>
    <t>Shannon County</t>
  </si>
  <si>
    <t>P.O. Box 187</t>
  </si>
  <si>
    <t>Eminence</t>
  </si>
  <si>
    <t>Jeff Cowen</t>
  </si>
  <si>
    <t>573-226-3414</t>
  </si>
  <si>
    <t>Slater Special Road District</t>
  </si>
  <si>
    <t>512 Ash</t>
  </si>
  <si>
    <t>James Harris</t>
  </si>
  <si>
    <t>660-529-2973</t>
  </si>
  <si>
    <t>South Callaway Fire Protection District</t>
  </si>
  <si>
    <t>209 E Third Street</t>
  </si>
  <si>
    <t>Mokane</t>
  </si>
  <si>
    <t>Jeff Wallendorff</t>
  </si>
  <si>
    <t>573-676-5343</t>
  </si>
  <si>
    <t>South Scott County Ambulance District</t>
  </si>
  <si>
    <t>202 Lillian Drive</t>
  </si>
  <si>
    <t>Sikeston</t>
  </si>
  <si>
    <t>Ken Dicus</t>
  </si>
  <si>
    <t>573-472-4161</t>
  </si>
  <si>
    <t>P.O. Box 9473</t>
  </si>
  <si>
    <t>6701 Booth St.</t>
  </si>
  <si>
    <t>Kansas City</t>
  </si>
  <si>
    <t>816-353-2704</t>
  </si>
  <si>
    <t>Southeast Missouri Transportation Service Inc</t>
  </si>
  <si>
    <t>PO Box 679</t>
  </si>
  <si>
    <t>700 E Hwy 72</t>
  </si>
  <si>
    <t>Fredericktown</t>
  </si>
  <si>
    <t>Denny Ward</t>
  </si>
  <si>
    <t>573-783-5505</t>
  </si>
  <si>
    <t>St Clair County</t>
  </si>
  <si>
    <t>PO Box 525</t>
  </si>
  <si>
    <t>655 Second Street</t>
  </si>
  <si>
    <t>Osceola</t>
  </si>
  <si>
    <t>417-646-2315</t>
  </si>
  <si>
    <t>St James R-1 School District</t>
  </si>
  <si>
    <t>122 East Scioto St</t>
  </si>
  <si>
    <t>Merlyn Johnson</t>
  </si>
  <si>
    <t>573-265-2300</t>
  </si>
  <si>
    <t>St John Levee &amp; Drainage District</t>
  </si>
  <si>
    <t>P.O. Box 293</t>
  </si>
  <si>
    <t>East Prairie</t>
  </si>
  <si>
    <t>63845</t>
  </si>
  <si>
    <t>Greg Ivie</t>
  </si>
  <si>
    <t>stjohnlevee@gmail.com</t>
  </si>
  <si>
    <t>573-683-1309</t>
  </si>
  <si>
    <t>Steelville Fire Protection District</t>
  </si>
  <si>
    <t>PO Box 403</t>
  </si>
  <si>
    <t>Steelville</t>
  </si>
  <si>
    <t>Allen Isgrig</t>
  </si>
  <si>
    <t>573-775-4738</t>
  </si>
  <si>
    <t>The Little River Drainage District</t>
  </si>
  <si>
    <t>Dustin Boatwright</t>
  </si>
  <si>
    <t>573-335-3439</t>
  </si>
  <si>
    <t>Vandalia</t>
  </si>
  <si>
    <t>Union Fire Protection District</t>
  </si>
  <si>
    <t>1401 W Springfield</t>
  </si>
  <si>
    <t>636-583-2515</t>
  </si>
  <si>
    <t>Van-Far Ambulance District</t>
  </si>
  <si>
    <t>P.O. Box 65</t>
  </si>
  <si>
    <t>114 E. Park</t>
  </si>
  <si>
    <t>Brenda Hoyt</t>
  </si>
  <si>
    <t>573-594-2112</t>
  </si>
  <si>
    <t>Versailles Rural Fire District</t>
  </si>
  <si>
    <t>PO Box 317</t>
  </si>
  <si>
    <t>Versailles</t>
  </si>
  <si>
    <t>M B Jones</t>
  </si>
  <si>
    <t>573-378-5901</t>
  </si>
  <si>
    <t>Village of Caledonia</t>
  </si>
  <si>
    <t>P.O. Box 100</t>
  </si>
  <si>
    <t>218 S State Hwy 21</t>
  </si>
  <si>
    <t>Caledonia</t>
  </si>
  <si>
    <t>573-779-3492</t>
  </si>
  <si>
    <t>Warren County Ambulance District</t>
  </si>
  <si>
    <t>604 Fairgrounds Rd</t>
  </si>
  <si>
    <t>63383-4420</t>
  </si>
  <si>
    <t>636-456-8413x5</t>
  </si>
  <si>
    <t>101 Mocking Bird Lane, Ste 302</t>
  </si>
  <si>
    <t>636-456-3045</t>
  </si>
  <si>
    <t>Warrenton Fire Protection District</t>
  </si>
  <si>
    <t>606 Fairgrounds Road</t>
  </si>
  <si>
    <t>Michael D Owenby</t>
  </si>
  <si>
    <t>636-456-8935</t>
  </si>
  <si>
    <t>World Bird Sanctuary</t>
  </si>
  <si>
    <t>125 Bald Eagle Ridge Rd</t>
  </si>
  <si>
    <t>Valley Park</t>
  </si>
  <si>
    <t>Roger Holloway</t>
  </si>
  <si>
    <t>636-861-1392</t>
  </si>
  <si>
    <t>Town of Terry</t>
  </si>
  <si>
    <t>Terry</t>
  </si>
  <si>
    <t>MT</t>
  </si>
  <si>
    <t>406-635-5411</t>
  </si>
  <si>
    <t>Aquadale Rural Volunteer Fire Department</t>
  </si>
  <si>
    <t>11578 NC 138 Hwy</t>
  </si>
  <si>
    <t>Norwood</t>
  </si>
  <si>
    <t>NC</t>
  </si>
  <si>
    <t>Terry Smith</t>
  </si>
  <si>
    <t>704-474-9442</t>
  </si>
  <si>
    <t>Benhaven Emergency Services Inc</t>
  </si>
  <si>
    <t>PO Box 301</t>
  </si>
  <si>
    <t>Olivia</t>
  </si>
  <si>
    <t>Robert Thomas</t>
  </si>
  <si>
    <t>919-499-9511</t>
  </si>
  <si>
    <t>Bethlehem Community Fire Department</t>
  </si>
  <si>
    <t>414 Rink Dam Rd</t>
  </si>
  <si>
    <t>Taylorsville</t>
  </si>
  <si>
    <t>Ashley Starnes</t>
  </si>
  <si>
    <t>828-217-7557</t>
  </si>
  <si>
    <t>Blue Ridge Community College</t>
  </si>
  <si>
    <t>180 W. Campus Dr.</t>
  </si>
  <si>
    <t>Carolyn W. Alley</t>
  </si>
  <si>
    <t>828-694-1730</t>
  </si>
  <si>
    <t>Cotton Volunteer Fire Department</t>
  </si>
  <si>
    <t>P.O. Box 129</t>
  </si>
  <si>
    <t>Hope Mills</t>
  </si>
  <si>
    <t>Owen Harris</t>
  </si>
  <si>
    <t>910-425-9385</t>
  </si>
  <si>
    <t>Mail invoices please</t>
  </si>
  <si>
    <t>Cowee Volunteer Fire/Rescue, Inc</t>
  </si>
  <si>
    <t>Franklin</t>
  </si>
  <si>
    <t>Dustin Pendergrass</t>
  </si>
  <si>
    <t>828-371-8501</t>
  </si>
  <si>
    <t>Crawford Township Volunteer Fire Department</t>
  </si>
  <si>
    <t>121 Shawboro Road</t>
  </si>
  <si>
    <t>Moyock</t>
  </si>
  <si>
    <t>Chris Dailey</t>
  </si>
  <si>
    <t>252-232-3313</t>
  </si>
  <si>
    <t>Cypress Pointe Fire and Rescue</t>
  </si>
  <si>
    <t>PO Box 129</t>
  </si>
  <si>
    <t>131 Alma St</t>
  </si>
  <si>
    <t>Vass</t>
  </si>
  <si>
    <t>Gary Blue</t>
  </si>
  <si>
    <t>910-245-7974</t>
  </si>
  <si>
    <t>Grifton Community Fire Association, Inc</t>
  </si>
  <si>
    <t>PO Box 910</t>
  </si>
  <si>
    <t>Grifton</t>
  </si>
  <si>
    <t>252-524-3367</t>
  </si>
  <si>
    <t>Hugh Chatham Memorial Hospital</t>
  </si>
  <si>
    <t>180 Parkwood Dr</t>
  </si>
  <si>
    <t>Elkin</t>
  </si>
  <si>
    <t>Linville Central Rescue Squad Inc</t>
  </si>
  <si>
    <t>PO Box 716</t>
  </si>
  <si>
    <t>1940 Linville Falls Hwy</t>
  </si>
  <si>
    <t>Newland</t>
  </si>
  <si>
    <t>Bob Garland</t>
  </si>
  <si>
    <t>828-733-2346</t>
  </si>
  <si>
    <t>4872 Momeyer Way</t>
  </si>
  <si>
    <t>Scott Whitford</t>
  </si>
  <si>
    <t>252-459-3466</t>
  </si>
  <si>
    <t>New River Volunteer Fire &amp; Rescue</t>
  </si>
  <si>
    <t>6067 NC Hwy 16N</t>
  </si>
  <si>
    <t>Crumpler</t>
  </si>
  <si>
    <t>336-982-4700</t>
  </si>
  <si>
    <t>Perrytown Fire Department, Inc.</t>
  </si>
  <si>
    <t>848 Perrytown Rd</t>
  </si>
  <si>
    <t>Colerain</t>
  </si>
  <si>
    <t>Rodney W Lee</t>
  </si>
  <si>
    <t>252-356-2139</t>
  </si>
  <si>
    <t>Person County Group Homes Inc</t>
  </si>
  <si>
    <t>PO Box 721</t>
  </si>
  <si>
    <t>Roxboro</t>
  </si>
  <si>
    <t>336-599-9421</t>
  </si>
  <si>
    <t>Town of Biscoe</t>
  </si>
  <si>
    <t>PO Box 1228</t>
  </si>
  <si>
    <t>Biscoe</t>
  </si>
  <si>
    <t>Sam Stewart</t>
  </si>
  <si>
    <t>910-428-4112</t>
  </si>
  <si>
    <t>105 N. Main St.</t>
  </si>
  <si>
    <t>Town of Jackson</t>
  </si>
  <si>
    <t>PO Box 614</t>
  </si>
  <si>
    <t>252-534-3811</t>
  </si>
  <si>
    <t>Town of Maggie Valley</t>
  </si>
  <si>
    <t>3987 Soco Road</t>
  </si>
  <si>
    <t>Maggie Valley</t>
  </si>
  <si>
    <t>Mike Mehaffey</t>
  </si>
  <si>
    <t>Town of Middlesex</t>
  </si>
  <si>
    <t>Middlesex</t>
  </si>
  <si>
    <t>lorrie@townofmiddlesexnc.com</t>
  </si>
  <si>
    <t>252-235-5761</t>
  </si>
  <si>
    <t>Town of Roxobel</t>
  </si>
  <si>
    <t>Roxobel</t>
  </si>
  <si>
    <t>Gary Johnson</t>
  </si>
  <si>
    <t>252-344-7791</t>
  </si>
  <si>
    <t>P.O. Box 727</t>
  </si>
  <si>
    <t>Town of White Lake</t>
  </si>
  <si>
    <t>1879 White Lake Dr PMB 7250</t>
  </si>
  <si>
    <t>White Lake</t>
  </si>
  <si>
    <t>910-862-4800</t>
  </si>
  <si>
    <t>Warrensville Volunteer Fire and Rescue</t>
  </si>
  <si>
    <t>Warrensville</t>
  </si>
  <si>
    <t>Steve Turner</t>
  </si>
  <si>
    <t>336-977-1579</t>
  </si>
  <si>
    <t>West Mount Volunteer Fire Department</t>
  </si>
  <si>
    <t>7955 West Mount Dr.</t>
  </si>
  <si>
    <t>Rocky Mount</t>
  </si>
  <si>
    <t>Johnny Baines</t>
  </si>
  <si>
    <t>252-937-4741</t>
  </si>
  <si>
    <t>ND</t>
  </si>
  <si>
    <t>Burke County</t>
  </si>
  <si>
    <t>PO Box 310</t>
  </si>
  <si>
    <t>Bowbells</t>
  </si>
  <si>
    <t>Kenny Tetrault</t>
  </si>
  <si>
    <t>701-377-2312</t>
  </si>
  <si>
    <t>PO Box 57</t>
  </si>
  <si>
    <t>City of Hebron</t>
  </si>
  <si>
    <t>PO Box V</t>
  </si>
  <si>
    <t>Hebron</t>
  </si>
  <si>
    <t>Jim Raaf</t>
  </si>
  <si>
    <t>701-878-4600</t>
  </si>
  <si>
    <t>City of Mott</t>
  </si>
  <si>
    <t>202 E 3rd St</t>
  </si>
  <si>
    <t>Mott</t>
  </si>
  <si>
    <t>Jeri Schmidt</t>
  </si>
  <si>
    <t>701-824-2163</t>
  </si>
  <si>
    <t>City of Mountain</t>
  </si>
  <si>
    <t>PO Box 136</t>
  </si>
  <si>
    <t>Mountain</t>
  </si>
  <si>
    <t>58262-0136</t>
  </si>
  <si>
    <t>Sylvia Moore</t>
  </si>
  <si>
    <t>701-993-8370</t>
  </si>
  <si>
    <t>PO Box 177</t>
  </si>
  <si>
    <t>Box 346</t>
  </si>
  <si>
    <t>Norm Fries</t>
  </si>
  <si>
    <t>701-475-2805</t>
  </si>
  <si>
    <t>Edgeley Fire Department</t>
  </si>
  <si>
    <t>Box 164</t>
  </si>
  <si>
    <t>Edgeley</t>
  </si>
  <si>
    <t>Steve Powers</t>
  </si>
  <si>
    <t>701-678-3611</t>
  </si>
  <si>
    <t>Finley Fire Department</t>
  </si>
  <si>
    <t>PO Box 192</t>
  </si>
  <si>
    <t>Finley</t>
  </si>
  <si>
    <t>Michael Krislen</t>
  </si>
  <si>
    <t>701-524-2346</t>
  </si>
  <si>
    <t>P.O. Box 38</t>
  </si>
  <si>
    <t>Horace Rural Fire District</t>
  </si>
  <si>
    <t>413 Main St.</t>
  </si>
  <si>
    <t>Horace</t>
  </si>
  <si>
    <t>Daniel C. Seeba</t>
  </si>
  <si>
    <t>701-282-8800</t>
  </si>
  <si>
    <t>Lehr Volunteer Fire Department</t>
  </si>
  <si>
    <t>P.O. Box 94</t>
  </si>
  <si>
    <t>Lehr</t>
  </si>
  <si>
    <t>Candace Bader</t>
  </si>
  <si>
    <t>701-378-2525</t>
  </si>
  <si>
    <t>Lisbon Police Department</t>
  </si>
  <si>
    <t>Lisbon</t>
  </si>
  <si>
    <t>701-683-4141</t>
  </si>
  <si>
    <t>Mott Fire District</t>
  </si>
  <si>
    <t>New Salem Public School District 7</t>
  </si>
  <si>
    <t>PO Box 378</t>
  </si>
  <si>
    <t>310 Elm Ave</t>
  </si>
  <si>
    <t>New Salem</t>
  </si>
  <si>
    <t>Michael Severson</t>
  </si>
  <si>
    <t>701-843-7610</t>
  </si>
  <si>
    <t>Oliver County</t>
  </si>
  <si>
    <t>Box 188</t>
  </si>
  <si>
    <t>Center</t>
  </si>
  <si>
    <t>Kyle Miller</t>
  </si>
  <si>
    <t>701-794-3172</t>
  </si>
  <si>
    <t>Page Municipal Airport Authority</t>
  </si>
  <si>
    <t>14269 17th St SE</t>
  </si>
  <si>
    <t>Page</t>
  </si>
  <si>
    <t>Tim McPherson</t>
  </si>
  <si>
    <t>701-668-2302</t>
  </si>
  <si>
    <t>Towner County Sheriff</t>
  </si>
  <si>
    <t>PO Box 366</t>
  </si>
  <si>
    <t>Candor</t>
  </si>
  <si>
    <t>701-968-4350</t>
  </si>
  <si>
    <t>Turtle Lake-Mercer School</t>
  </si>
  <si>
    <t>P.O. Box 160</t>
  </si>
  <si>
    <t>250 Third Ave. W</t>
  </si>
  <si>
    <t>Turtle Lake</t>
  </si>
  <si>
    <t>701-448-2365</t>
  </si>
  <si>
    <t>Westhope Fire Protection District</t>
  </si>
  <si>
    <t>PO Box 83</t>
  </si>
  <si>
    <t>Westhope</t>
  </si>
  <si>
    <t>Williston Parks &amp; Recreation</t>
  </si>
  <si>
    <t>PO Box 1153</t>
  </si>
  <si>
    <t>Williston</t>
  </si>
  <si>
    <t>Jim Cote</t>
  </si>
  <si>
    <t>NE</t>
  </si>
  <si>
    <t>Franklin County Road Department</t>
  </si>
  <si>
    <t>P.O. Box 151</t>
  </si>
  <si>
    <t>405 15th Ave</t>
  </si>
  <si>
    <t>Michael D. Ingram</t>
  </si>
  <si>
    <t>308-425-3710</t>
  </si>
  <si>
    <t>Gage County Sheriff's Office</t>
  </si>
  <si>
    <t>612 Lincoln St., Suite #1</t>
  </si>
  <si>
    <t>Beatrice</t>
  </si>
  <si>
    <t>Millard "Gus"Gustafson</t>
  </si>
  <si>
    <t>402-223-5221</t>
  </si>
  <si>
    <t>Lincoln County School District No 37</t>
  </si>
  <si>
    <t>P.O. Box 369</t>
  </si>
  <si>
    <t>Hershey</t>
  </si>
  <si>
    <t>Morrill County Rural Fire District #1</t>
  </si>
  <si>
    <t>1621 So Main, Box 478</t>
  </si>
  <si>
    <t>Bridgeport</t>
  </si>
  <si>
    <t>308-262-5157</t>
  </si>
  <si>
    <t>Village of Boelus</t>
  </si>
  <si>
    <t>P.O. Box 217</t>
  </si>
  <si>
    <t>Boelus</t>
  </si>
  <si>
    <t>Russell K. Jensen</t>
  </si>
  <si>
    <t>308-996-4283</t>
  </si>
  <si>
    <t>Village of Cody</t>
  </si>
  <si>
    <t>P.O. Box 118</t>
  </si>
  <si>
    <t>Cody</t>
  </si>
  <si>
    <t>Village of Ulysses</t>
  </si>
  <si>
    <t>P.O. Box 157</t>
  </si>
  <si>
    <t>305 N. 4th St</t>
  </si>
  <si>
    <t>Ulysses</t>
  </si>
  <si>
    <t>402-549-2199</t>
  </si>
  <si>
    <t>P.O. Box 130</t>
  </si>
  <si>
    <t>Mike Smith</t>
  </si>
  <si>
    <t>NH</t>
  </si>
  <si>
    <t>Pembroke Water Works</t>
  </si>
  <si>
    <t>346 Pembroke St.</t>
  </si>
  <si>
    <t>Pembroke</t>
  </si>
  <si>
    <t>Matt Gagne</t>
  </si>
  <si>
    <t>603-485-3362</t>
  </si>
  <si>
    <t>Town of Hillsborough</t>
  </si>
  <si>
    <t>45 Municipal Dr</t>
  </si>
  <si>
    <t>Hillsborough</t>
  </si>
  <si>
    <t>Town of Nelson</t>
  </si>
  <si>
    <t>7 Nelson Common Road</t>
  </si>
  <si>
    <t>Nelson</t>
  </si>
  <si>
    <t>Mike Tarr</t>
  </si>
  <si>
    <t>603-847-0047</t>
  </si>
  <si>
    <t>Town of Springfield</t>
  </si>
  <si>
    <t>PO Box 22</t>
  </si>
  <si>
    <t>Janet Roberts</t>
  </si>
  <si>
    <t>603-763-4805</t>
  </si>
  <si>
    <t>Town of Washington</t>
  </si>
  <si>
    <t>7 Halfmoon Pond Road</t>
  </si>
  <si>
    <t>Ed Thayer</t>
  </si>
  <si>
    <t>603-495-3641</t>
  </si>
  <si>
    <t>Delran Twp. Fire District #1</t>
  </si>
  <si>
    <t>P.O. Box 1007</t>
  </si>
  <si>
    <t>900 Chester Ave</t>
  </si>
  <si>
    <t>Delran</t>
  </si>
  <si>
    <t>NJ</t>
  </si>
  <si>
    <t>James T. Turcich</t>
  </si>
  <si>
    <t>NM</t>
  </si>
  <si>
    <t>Village of Grady</t>
  </si>
  <si>
    <t>PO Box 74</t>
  </si>
  <si>
    <t>Wesley Shafer</t>
  </si>
  <si>
    <t>575-357-2005</t>
  </si>
  <si>
    <t>Village of Milan</t>
  </si>
  <si>
    <t>P.O. Box 2727</t>
  </si>
  <si>
    <t>623 Uranium Ave.</t>
  </si>
  <si>
    <t>Milan</t>
  </si>
  <si>
    <t>505-285-6694</t>
  </si>
  <si>
    <t>Cayuga County Soil &amp; Water Conservation</t>
  </si>
  <si>
    <t>7413 County House Rd</t>
  </si>
  <si>
    <t>Auburn</t>
  </si>
  <si>
    <t>NY</t>
  </si>
  <si>
    <t>Eastport Fire District</t>
  </si>
  <si>
    <t>PO Box 353</t>
  </si>
  <si>
    <t>21 Union Ave</t>
  </si>
  <si>
    <t>Eastport</t>
  </si>
  <si>
    <t>Thomas P. collins</t>
  </si>
  <si>
    <t>Rocky Point Fire District</t>
  </si>
  <si>
    <t>Shoreham</t>
  </si>
  <si>
    <t>631-744-4102</t>
  </si>
  <si>
    <t>Tompkins-Seneca-Tioga BOCES</t>
  </si>
  <si>
    <t>555 Warren Road</t>
  </si>
  <si>
    <t>Ithaca</t>
  </si>
  <si>
    <t>607-257-1551</t>
  </si>
  <si>
    <t>Town of Binghamton</t>
  </si>
  <si>
    <t>865 Hawleyton Road</t>
  </si>
  <si>
    <t>Binghamton</t>
  </si>
  <si>
    <t>Michael K Donahue</t>
  </si>
  <si>
    <t>607-669-4323</t>
  </si>
  <si>
    <t>Town of Kent</t>
  </si>
  <si>
    <t>62 Ludington Court</t>
  </si>
  <si>
    <t>Carmel</t>
  </si>
  <si>
    <t>Richard T. Othmer, Jr.</t>
  </si>
  <si>
    <t>845-225-7172</t>
  </si>
  <si>
    <t>PO Box 32</t>
  </si>
  <si>
    <t>Town of New Lisbon</t>
  </si>
  <si>
    <t>809 Co. Hwy 16</t>
  </si>
  <si>
    <t>Garrattsville</t>
  </si>
  <si>
    <t>607-965-8287</t>
  </si>
  <si>
    <t>Town of Potter</t>
  </si>
  <si>
    <t>1226 Phelps Rd</t>
  </si>
  <si>
    <t>14507-9725</t>
  </si>
  <si>
    <t>585-554-6758</t>
  </si>
  <si>
    <t>Town of Russell</t>
  </si>
  <si>
    <t>PO Box 628</t>
  </si>
  <si>
    <t>Russell</t>
  </si>
  <si>
    <t>315-347-2317</t>
  </si>
  <si>
    <t>Town of Southeast</t>
  </si>
  <si>
    <t>10 Palmer Rd</t>
  </si>
  <si>
    <t>Brewster</t>
  </si>
  <si>
    <t>845-279-2141</t>
  </si>
  <si>
    <t>OK</t>
  </si>
  <si>
    <t>Alfalfa County Rural Water</t>
  </si>
  <si>
    <t>P.O. Box 428</t>
  </si>
  <si>
    <t>Amorita</t>
  </si>
  <si>
    <t>Vickie Clay</t>
  </si>
  <si>
    <t>580-474-2660</t>
  </si>
  <si>
    <t>Barnsdall Rural Fire Department</t>
  </si>
  <si>
    <t>P.O. Box 17</t>
  </si>
  <si>
    <t>Barnsdall</t>
  </si>
  <si>
    <t>918-695-6062</t>
  </si>
  <si>
    <t>Broken Bow Housing Authority</t>
  </si>
  <si>
    <t>Broken Bow</t>
  </si>
  <si>
    <t>Frank Meddock</t>
  </si>
  <si>
    <t>580-584-6939</t>
  </si>
  <si>
    <t>Bryan County EMS</t>
  </si>
  <si>
    <t>Durant</t>
  </si>
  <si>
    <t>580-924-4687</t>
  </si>
  <si>
    <t>PO Box 395</t>
  </si>
  <si>
    <t>302 3rd St</t>
  </si>
  <si>
    <t>Chattanooga</t>
  </si>
  <si>
    <t>City of Cyril</t>
  </si>
  <si>
    <t>PO Box 448</t>
  </si>
  <si>
    <t>Cyril</t>
  </si>
  <si>
    <t>580-464-2411</t>
  </si>
  <si>
    <t>City of Medford</t>
  </si>
  <si>
    <t>PO Box 123</t>
  </si>
  <si>
    <t>615 N Front</t>
  </si>
  <si>
    <t>Medford</t>
  </si>
  <si>
    <t>Dea Mandevill</t>
  </si>
  <si>
    <t>580-395-2823</t>
  </si>
  <si>
    <t>Deep Fork Community Action Foundation</t>
  </si>
  <si>
    <t>P.O. Box 670</t>
  </si>
  <si>
    <t>Okmulgee</t>
  </si>
  <si>
    <t>Christie Baldridge</t>
  </si>
  <si>
    <t>918-756-2826</t>
  </si>
  <si>
    <t>Jefferson County Commissioners</t>
  </si>
  <si>
    <t>220 N Main St</t>
  </si>
  <si>
    <t>Waurika</t>
  </si>
  <si>
    <t>ALWAYS MAIL INVOICES PER DONEE REQUEST</t>
  </si>
  <si>
    <t>Always mail invoices per donee request</t>
  </si>
  <si>
    <t>McClain County Road Maintenance</t>
  </si>
  <si>
    <t>PO Box 1057</t>
  </si>
  <si>
    <t>Blanchard</t>
  </si>
  <si>
    <t>405-485-3388</t>
  </si>
  <si>
    <t>Morgans Corner Volunteer Fire Department</t>
  </si>
  <si>
    <t>14938 State Hwy 20</t>
  </si>
  <si>
    <t>Skiatook</t>
  </si>
  <si>
    <t>John Blakney</t>
  </si>
  <si>
    <t>918-521-0896</t>
  </si>
  <si>
    <t>Seiling Public Schools</t>
  </si>
  <si>
    <t>P.O. Box 780</t>
  </si>
  <si>
    <t>Seiling</t>
  </si>
  <si>
    <t>580-922-7383</t>
  </si>
  <si>
    <t>Town of Arcadia</t>
  </si>
  <si>
    <t>P.O. Box 268</t>
  </si>
  <si>
    <t>217 N. Main</t>
  </si>
  <si>
    <t>Arcadia</t>
  </si>
  <si>
    <t>Marilyn Murrell</t>
  </si>
  <si>
    <t>405-396-2899</t>
  </si>
  <si>
    <t>Town of Chattanooga</t>
  </si>
  <si>
    <t>73528-2682</t>
  </si>
  <si>
    <t>Phillip Humble</t>
  </si>
  <si>
    <t>Town of Custer City</t>
  </si>
  <si>
    <t>P.O. Box 8</t>
  </si>
  <si>
    <t>644 Main</t>
  </si>
  <si>
    <t>Custer City</t>
  </si>
  <si>
    <t>Carmen Stuart</t>
  </si>
  <si>
    <t>580-503-2312</t>
  </si>
  <si>
    <t>P.O. Box 1256</t>
  </si>
  <si>
    <t>Langston</t>
  </si>
  <si>
    <t>73050-1256</t>
  </si>
  <si>
    <t>405-466-2271</t>
  </si>
  <si>
    <t>Town of Meeker</t>
  </si>
  <si>
    <t>510 W Carl Hubbell Blvd</t>
  </si>
  <si>
    <t>Meeker</t>
  </si>
  <si>
    <t>405-279-3321</t>
  </si>
  <si>
    <t>Town of Mill Creek</t>
  </si>
  <si>
    <t>P.O. Box 16</t>
  </si>
  <si>
    <t>Mill Creek</t>
  </si>
  <si>
    <t>Elesin Kirk</t>
  </si>
  <si>
    <t>580-384-5757</t>
  </si>
  <si>
    <t>Town of Porter</t>
  </si>
  <si>
    <t>617 S Main St</t>
  </si>
  <si>
    <t>Porter</t>
  </si>
  <si>
    <t>Town of Shattuck Volunteer Fire Department</t>
  </si>
  <si>
    <t>PO Box 670</t>
  </si>
  <si>
    <t>Shattuck</t>
  </si>
  <si>
    <t>Joan Johnson</t>
  </si>
  <si>
    <t>shattuckclerk@pldi.net</t>
  </si>
  <si>
    <t>580-938-2916</t>
  </si>
  <si>
    <t>Town of Westville</t>
  </si>
  <si>
    <t>PO Box 146</t>
  </si>
  <si>
    <t>Westville</t>
  </si>
  <si>
    <t>Tony Barker</t>
  </si>
  <si>
    <t>918-723-3988</t>
  </si>
  <si>
    <t>OR</t>
  </si>
  <si>
    <t>Chiloquin Fire &amp; Rescue</t>
  </si>
  <si>
    <t>P.O. Box 437</t>
  </si>
  <si>
    <t>201 S First Ave</t>
  </si>
  <si>
    <t>Chiloquin</t>
  </si>
  <si>
    <t>97624</t>
  </si>
  <si>
    <t>Mike Cook</t>
  </si>
  <si>
    <t>firechief@chiloquinfire.com</t>
  </si>
  <si>
    <t>541-783-3860</t>
  </si>
  <si>
    <t>City of Jacksonville</t>
  </si>
  <si>
    <t>P.O. Box 7</t>
  </si>
  <si>
    <t>206 N. 5th St, Bldg A</t>
  </si>
  <si>
    <t>97530</t>
  </si>
  <si>
    <t>541-899-1231</t>
  </si>
  <si>
    <t>City of Myrtle Creek</t>
  </si>
  <si>
    <t>P.O. Box 940</t>
  </si>
  <si>
    <t>Myrtle Creek</t>
  </si>
  <si>
    <t>97457</t>
  </si>
  <si>
    <t>541-8633-3171</t>
  </si>
  <si>
    <t>City of Nyssa</t>
  </si>
  <si>
    <t>301 Main St.</t>
  </si>
  <si>
    <t>Nyssa</t>
  </si>
  <si>
    <t>541-372-2264</t>
  </si>
  <si>
    <t>97051</t>
  </si>
  <si>
    <t>City of Wallowa</t>
  </si>
  <si>
    <t>P.O. Box 487</t>
  </si>
  <si>
    <t>Wallowa</t>
  </si>
  <si>
    <t>97885</t>
  </si>
  <si>
    <t>wallowa@eoni.com</t>
  </si>
  <si>
    <t>541-886-2422</t>
  </si>
  <si>
    <t>Clatskanie Rural Fire Protection District</t>
  </si>
  <si>
    <t>P.O. Box 807</t>
  </si>
  <si>
    <t>Clatskanie</t>
  </si>
  <si>
    <t>97016</t>
  </si>
  <si>
    <t>Steve Sharek</t>
  </si>
  <si>
    <t>ssharek@clatskaniefire.org</t>
  </si>
  <si>
    <t>503-728-2025</t>
  </si>
  <si>
    <t>Gervais School District</t>
  </si>
  <si>
    <t>Gervais</t>
  </si>
  <si>
    <t>97026</t>
  </si>
  <si>
    <t>503-792-3803x5020</t>
  </si>
  <si>
    <t>Gilliam County Road Department</t>
  </si>
  <si>
    <t>P.O. Box 427</t>
  </si>
  <si>
    <t>Condon</t>
  </si>
  <si>
    <t>Dewey Kennedy</t>
  </si>
  <si>
    <t>541-980-5716</t>
  </si>
  <si>
    <t>Klamath Falls</t>
  </si>
  <si>
    <t>97601</t>
  </si>
  <si>
    <t>La Grande School District</t>
  </si>
  <si>
    <t>1305 N. Willow St.</t>
  </si>
  <si>
    <t>La Grande</t>
  </si>
  <si>
    <t>97850</t>
  </si>
  <si>
    <t>Joseph Waite</t>
  </si>
  <si>
    <t>lgsd.invoices@lagrandesd.org</t>
  </si>
  <si>
    <t>541-663-3213</t>
  </si>
  <si>
    <t>Lake Health District</t>
  </si>
  <si>
    <t>700 South J St</t>
  </si>
  <si>
    <t>97630</t>
  </si>
  <si>
    <t>541-947-7285</t>
  </si>
  <si>
    <t>Lane County Sheriff's Office</t>
  </si>
  <si>
    <t>125 E. 8th Avenue</t>
  </si>
  <si>
    <t>Eugene</t>
  </si>
  <si>
    <t>97401</t>
  </si>
  <si>
    <t>Chris Doyle</t>
  </si>
  <si>
    <t>christopher.doyle@co.lane.or.us</t>
  </si>
  <si>
    <t>541-682-6527</t>
  </si>
  <si>
    <t>P.O. Box 14500</t>
  </si>
  <si>
    <t>McMinnville</t>
  </si>
  <si>
    <t>97128</t>
  </si>
  <si>
    <t>Owyhee Irrigation District</t>
  </si>
  <si>
    <t>17 South First St.</t>
  </si>
  <si>
    <t>Brittany Valero</t>
  </si>
  <si>
    <t>541-372-3540</t>
  </si>
  <si>
    <t>Polk County Historical Society</t>
  </si>
  <si>
    <t>Monmouth</t>
  </si>
  <si>
    <t>97361</t>
  </si>
  <si>
    <t>Port of St. Helens</t>
  </si>
  <si>
    <t>P.O. Box 190</t>
  </si>
  <si>
    <t>Columbia City</t>
  </si>
  <si>
    <t>97018</t>
  </si>
  <si>
    <t>503-397-2888</t>
  </si>
  <si>
    <t>Roseburg Public Schools</t>
  </si>
  <si>
    <t>1419 NW Valley View Dr</t>
  </si>
  <si>
    <t>Roseburg</t>
  </si>
  <si>
    <t>97471</t>
  </si>
  <si>
    <t>Denny Austin</t>
  </si>
  <si>
    <t>daustin@roseburg.k12.or.us</t>
  </si>
  <si>
    <t>541-440-4020</t>
  </si>
  <si>
    <t>Coos Bay</t>
  </si>
  <si>
    <t>97420</t>
  </si>
  <si>
    <t>St Vincent De Paul</t>
  </si>
  <si>
    <t>2890 Chad Drive</t>
  </si>
  <si>
    <t>97408</t>
  </si>
  <si>
    <t>Charley Harvey</t>
  </si>
  <si>
    <t>charley.harvey@svdp.us</t>
  </si>
  <si>
    <t>541-687-5820</t>
  </si>
  <si>
    <t>The High Desert Museum</t>
  </si>
  <si>
    <t>59800 S Hwy 97</t>
  </si>
  <si>
    <t>Beno</t>
  </si>
  <si>
    <t>97702</t>
  </si>
  <si>
    <t>Patrick Johnson</t>
  </si>
  <si>
    <t>pjohnson@highdesertmuseum.org</t>
  </si>
  <si>
    <t>541-604-5444</t>
  </si>
  <si>
    <t>West Umatilla Mosquito Control District</t>
  </si>
  <si>
    <t>Hermiston</t>
  </si>
  <si>
    <t>97838</t>
  </si>
  <si>
    <t>Randy Gerard</t>
  </si>
  <si>
    <t>randy.gerard@wumcd.org</t>
  </si>
  <si>
    <t>541-567-5201</t>
  </si>
  <si>
    <t>Wheeler County Road Department</t>
  </si>
  <si>
    <t>P.O. Box 447</t>
  </si>
  <si>
    <t>Fossil</t>
  </si>
  <si>
    <t>97830</t>
  </si>
  <si>
    <t>541-763-2911</t>
  </si>
  <si>
    <t>Willamette Education Service District</t>
  </si>
  <si>
    <t>2611 Pringle Rd SE</t>
  </si>
  <si>
    <t>97302</t>
  </si>
  <si>
    <t>503-385-4611</t>
  </si>
  <si>
    <t>P.O. Box 1</t>
  </si>
  <si>
    <t>Yamhill County Historical Society</t>
  </si>
  <si>
    <t>Anthony Meeker</t>
  </si>
  <si>
    <t>acmeeker@frontier.com</t>
  </si>
  <si>
    <t>503-507-8778</t>
  </si>
  <si>
    <t>Yamhill Fire Protection District</t>
  </si>
  <si>
    <t>Yamhill</t>
  </si>
  <si>
    <t>97148</t>
  </si>
  <si>
    <t>Brian Jensen</t>
  </si>
  <si>
    <t>brian@yamhillfire.org</t>
  </si>
  <si>
    <t>503-662-4653</t>
  </si>
  <si>
    <t>Youngs River Lewis &amp; Clark Water District</t>
  </si>
  <si>
    <t>34583 Hwy 101 Business</t>
  </si>
  <si>
    <t>Astoria</t>
  </si>
  <si>
    <t>97103</t>
  </si>
  <si>
    <t>Carl Gifford</t>
  </si>
  <si>
    <t>cgiffordiii@yrlcoffice.org</t>
  </si>
  <si>
    <t>503-325-4330</t>
  </si>
  <si>
    <t>Acme Providers Inc</t>
  </si>
  <si>
    <t>239 Thompson Road</t>
  </si>
  <si>
    <t>Acme</t>
  </si>
  <si>
    <t>PA</t>
  </si>
  <si>
    <t>724-593-2222</t>
  </si>
  <si>
    <t>Albany Township</t>
  </si>
  <si>
    <t>PO Box 197</t>
  </si>
  <si>
    <t>Kempton</t>
  </si>
  <si>
    <t>610-756-6452</t>
  </si>
  <si>
    <t>Athens Borough</t>
  </si>
  <si>
    <t>2 South River Street</t>
  </si>
  <si>
    <t>Athens</t>
  </si>
  <si>
    <t>Tara R. Westbrook</t>
  </si>
  <si>
    <t>570-888-2120</t>
  </si>
  <si>
    <t>Bath</t>
  </si>
  <si>
    <t>Bellefonte Area School District</t>
  </si>
  <si>
    <t>318 North Allegheny Street</t>
  </si>
  <si>
    <t>Bellefonte</t>
  </si>
  <si>
    <t>16823-1613</t>
  </si>
  <si>
    <t>Bethel Township Berks County</t>
  </si>
  <si>
    <t>60 Klahr Rd.</t>
  </si>
  <si>
    <t>Bethel</t>
  </si>
  <si>
    <t>Jayne Seifrit</t>
  </si>
  <si>
    <t>betheltownship@comcast.net</t>
  </si>
  <si>
    <t>717-933-8813</t>
  </si>
  <si>
    <t>Borough of Camp Hill</t>
  </si>
  <si>
    <t>2145 Walnut Street</t>
  </si>
  <si>
    <t>Camp Hill</t>
  </si>
  <si>
    <t>717-737-3456</t>
  </si>
  <si>
    <t>Borough of Denver</t>
  </si>
  <si>
    <t>501 Main Street</t>
  </si>
  <si>
    <t>Denver</t>
  </si>
  <si>
    <t>Michael Hession</t>
  </si>
  <si>
    <t>717-336-2831</t>
  </si>
  <si>
    <t>Borough of Hamburg</t>
  </si>
  <si>
    <t>61 North Third Street</t>
  </si>
  <si>
    <t>Borough of Leesport</t>
  </si>
  <si>
    <t>PO Box 710</t>
  </si>
  <si>
    <t>Leesport</t>
  </si>
  <si>
    <t>19533-0710</t>
  </si>
  <si>
    <t>610-926-2115</t>
  </si>
  <si>
    <t>Borough of Minersville</t>
  </si>
  <si>
    <t>Two E Sunbury Street</t>
  </si>
  <si>
    <t>Minersville</t>
  </si>
  <si>
    <t>Helen Melusky</t>
  </si>
  <si>
    <t>570-544-2149</t>
  </si>
  <si>
    <t>Borough of New Philadelphia</t>
  </si>
  <si>
    <t>15 MaComb Street</t>
  </si>
  <si>
    <t>New Philadelphia</t>
  </si>
  <si>
    <t>Elaine Dalvet</t>
  </si>
  <si>
    <t>Borough of North Catasauqua</t>
  </si>
  <si>
    <t>1066 Fourth Street</t>
  </si>
  <si>
    <t>North Catasauqua</t>
  </si>
  <si>
    <t>610-264-1504</t>
  </si>
  <si>
    <t>Borough of Palmyra</t>
  </si>
  <si>
    <t>325 S Railroad St</t>
  </si>
  <si>
    <t>Palmyra</t>
  </si>
  <si>
    <t>Roger E Powl</t>
  </si>
  <si>
    <t>717-838-6361</t>
  </si>
  <si>
    <t>Borough of Penndel</t>
  </si>
  <si>
    <t>300 Bellevue Avenue</t>
  </si>
  <si>
    <t>Penndel</t>
  </si>
  <si>
    <t>215-757-5152</t>
  </si>
  <si>
    <t>Borough of Wilson</t>
  </si>
  <si>
    <t>2040 Hay Terrace</t>
  </si>
  <si>
    <t>Easton</t>
  </si>
  <si>
    <t>610-258-6142</t>
  </si>
  <si>
    <t>Brothersvalley Township</t>
  </si>
  <si>
    <t>589 Mason Dixon Highway</t>
  </si>
  <si>
    <t>Berlin</t>
  </si>
  <si>
    <t>15530-6409</t>
  </si>
  <si>
    <t>Marilyn Baker</t>
  </si>
  <si>
    <t>814-267-4505</t>
  </si>
  <si>
    <t>Bushkill Township Police Department</t>
  </si>
  <si>
    <t>1114 Bushkill Center Road</t>
  </si>
  <si>
    <t>Nazareth</t>
  </si>
  <si>
    <t>Michael S. McLouth</t>
  </si>
  <si>
    <t>610-759-9588</t>
  </si>
  <si>
    <t>Carroll Township</t>
  </si>
  <si>
    <t>130 Baird Street</t>
  </si>
  <si>
    <t>Monongahela</t>
  </si>
  <si>
    <t>15063-1008</t>
  </si>
  <si>
    <t>Sharon Cramer</t>
  </si>
  <si>
    <t>724-483-7330</t>
  </si>
  <si>
    <t>Carroll Valley Borough</t>
  </si>
  <si>
    <t>5685 Fairfield Road</t>
  </si>
  <si>
    <t>Carroll Valley</t>
  </si>
  <si>
    <t>David A Hazlett</t>
  </si>
  <si>
    <t>717-642-8269</t>
  </si>
  <si>
    <t>Cen Clear</t>
  </si>
  <si>
    <t>P.O. Box 319</t>
  </si>
  <si>
    <t>Bigler</t>
  </si>
  <si>
    <t>814-342-5678</t>
  </si>
  <si>
    <t>Center Township Board of Supervisors</t>
  </si>
  <si>
    <t>224 Center Grange Road</t>
  </si>
  <si>
    <t>Aliquippa</t>
  </si>
  <si>
    <t>Rachael Deltondo</t>
  </si>
  <si>
    <t>724-774-0271</t>
  </si>
  <si>
    <t>Chester County - G O Carlson Airport</t>
  </si>
  <si>
    <t>1 Earhart Drive Ste 2</t>
  </si>
  <si>
    <t>Coatesville</t>
  </si>
  <si>
    <t>Gary L Hudson</t>
  </si>
  <si>
    <t>610-383-6057</t>
  </si>
  <si>
    <t>Coaldale Borough</t>
  </si>
  <si>
    <t>221-223 Third Street</t>
  </si>
  <si>
    <t>Coaldale</t>
  </si>
  <si>
    <t>Angela Krapf</t>
  </si>
  <si>
    <t>570-645-6310</t>
  </si>
  <si>
    <t>Cook Township Supervisors</t>
  </si>
  <si>
    <t>PO Box 221</t>
  </si>
  <si>
    <t>Stahlstown</t>
  </si>
  <si>
    <t>Debbie Rhodes</t>
  </si>
  <si>
    <t>724-593-7471</t>
  </si>
  <si>
    <t>48 West Third Street</t>
  </si>
  <si>
    <t>Williamsport</t>
  </si>
  <si>
    <t>Mya Toon</t>
  </si>
  <si>
    <t>570-327-6746</t>
  </si>
  <si>
    <t>20 Moffat Dr</t>
  </si>
  <si>
    <t>Covington Twp</t>
  </si>
  <si>
    <t>570-842-8336</t>
  </si>
  <si>
    <t>Cumberland County Prison</t>
  </si>
  <si>
    <t>1101 Claremont Road</t>
  </si>
  <si>
    <t>Carlisle</t>
  </si>
  <si>
    <t>717-245-8787</t>
  </si>
  <si>
    <t>Danville Borough</t>
  </si>
  <si>
    <t>Danville</t>
  </si>
  <si>
    <t>570-275-3091</t>
  </si>
  <si>
    <t>Donegal Township Board of Supervisors</t>
  </si>
  <si>
    <t>137 Hoffers Lane</t>
  </si>
  <si>
    <t>Jones Mills</t>
  </si>
  <si>
    <t>Trudy Harkcom</t>
  </si>
  <si>
    <t>724-593-2619</t>
  </si>
  <si>
    <t>Eau Claire Borough</t>
  </si>
  <si>
    <t>106 E Park Ave</t>
  </si>
  <si>
    <t>Eau Claire</t>
  </si>
  <si>
    <t>Selina Pedi</t>
  </si>
  <si>
    <t>724-791-2831</t>
  </si>
  <si>
    <t>Elk Lick Township</t>
  </si>
  <si>
    <t>1507 St Paul Road</t>
  </si>
  <si>
    <t>West Salisbury</t>
  </si>
  <si>
    <t>814-662-2905</t>
  </si>
  <si>
    <t>Etna Borough</t>
  </si>
  <si>
    <t>437 Butler Street</t>
  </si>
  <si>
    <t>Pittsburgh</t>
  </si>
  <si>
    <t>Mary Ellen Ramage</t>
  </si>
  <si>
    <t>412-781-0569</t>
  </si>
  <si>
    <t>Falls Township</t>
  </si>
  <si>
    <t>220 Buttermilk Rd</t>
  </si>
  <si>
    <t>Falls</t>
  </si>
  <si>
    <t>Christine Shook</t>
  </si>
  <si>
    <t>570-388-6030</t>
  </si>
  <si>
    <t>Ferguson Township</t>
  </si>
  <si>
    <t>240 Grandview Road</t>
  </si>
  <si>
    <t>Curwensville</t>
  </si>
  <si>
    <t>814-236-1393</t>
  </si>
  <si>
    <t>Ferndale Borough</t>
  </si>
  <si>
    <t>109 Station Street</t>
  </si>
  <si>
    <t>Johnstown</t>
  </si>
  <si>
    <t>Carol Schalles</t>
  </si>
  <si>
    <t>814-288-1771</t>
  </si>
  <si>
    <t>Frackville Area Municipal Authority</t>
  </si>
  <si>
    <t>PO Box 471</t>
  </si>
  <si>
    <t>41 N Lehigh Avenue</t>
  </si>
  <si>
    <t>Frackville</t>
  </si>
  <si>
    <t>Carl Pyzowski</t>
  </si>
  <si>
    <t>570-874-3589</t>
  </si>
  <si>
    <t>Girtys Run Joint Sewer Authority</t>
  </si>
  <si>
    <t>2236 Babcock Blvd</t>
  </si>
  <si>
    <t>412-821-3497</t>
  </si>
  <si>
    <t>Greene Township Municipal Authority</t>
  </si>
  <si>
    <t>4182 Sunset Pike</t>
  </si>
  <si>
    <t>Chambersburg</t>
  </si>
  <si>
    <t>Michael R. Small</t>
  </si>
  <si>
    <t>mikesmall@greenetownshipma.com</t>
  </si>
  <si>
    <t>717-263-5324</t>
  </si>
  <si>
    <t>Gulich Township</t>
  </si>
  <si>
    <t>PO Box 305</t>
  </si>
  <si>
    <t>525 Walnut St</t>
  </si>
  <si>
    <t>Smithmill</t>
  </si>
  <si>
    <t>16680-0305</t>
  </si>
  <si>
    <t>Alex E Solan</t>
  </si>
  <si>
    <t>814-378-5413</t>
  </si>
  <si>
    <t>Hamilton Township Municipal Authority</t>
  </si>
  <si>
    <t>1270 Crottlestown Road</t>
  </si>
  <si>
    <t>Sharon A. Purnell</t>
  </si>
  <si>
    <t>717-264-8959</t>
  </si>
  <si>
    <t>Hartley Township</t>
  </si>
  <si>
    <t>Box 128</t>
  </si>
  <si>
    <t>Laurelton</t>
  </si>
  <si>
    <t>570-922-1920</t>
  </si>
  <si>
    <t>Hayfield Township Supervisors</t>
  </si>
  <si>
    <t>17882 Townhouse</t>
  </si>
  <si>
    <t>Saegertown</t>
  </si>
  <si>
    <t>Douglas Knoedler</t>
  </si>
  <si>
    <t>814-763-6115</t>
  </si>
  <si>
    <t>Howe Township - Forest County</t>
  </si>
  <si>
    <t>7947 Route 666</t>
  </si>
  <si>
    <t>Sheffield</t>
  </si>
  <si>
    <t>Beverly A. Pollock</t>
  </si>
  <si>
    <t>814-968-4203</t>
  </si>
  <si>
    <t>Irvona Borough</t>
  </si>
  <si>
    <t>PO Box 217</t>
  </si>
  <si>
    <t>Irvona</t>
  </si>
  <si>
    <t>Jonestown Borough</t>
  </si>
  <si>
    <t>PO Box 446</t>
  </si>
  <si>
    <t>295 S Mill St</t>
  </si>
  <si>
    <t>Jonestown</t>
  </si>
  <si>
    <t>717-861-5414</t>
  </si>
  <si>
    <t>Lake Township Supervisors</t>
  </si>
  <si>
    <t>P.O. Box 566</t>
  </si>
  <si>
    <t>Lake Ariel</t>
  </si>
  <si>
    <t>570-698-0444</t>
  </si>
  <si>
    <t>Lausanne Township</t>
  </si>
  <si>
    <t>Weatherly</t>
  </si>
  <si>
    <t>570-427-4029</t>
  </si>
  <si>
    <t>Limestone Township Supervisors</t>
  </si>
  <si>
    <t>6253 South Route 44 Highway</t>
  </si>
  <si>
    <t>Jersey Shore</t>
  </si>
  <si>
    <t>Jeanne M. Engel</t>
  </si>
  <si>
    <t>570-745-7524</t>
  </si>
  <si>
    <t>London Britain Township</t>
  </si>
  <si>
    <t>PO Box 215</t>
  </si>
  <si>
    <t>Kemblesville</t>
  </si>
  <si>
    <t>610-255-0388</t>
  </si>
  <si>
    <t>Lowhill Township</t>
  </si>
  <si>
    <t>7000 Herber Road</t>
  </si>
  <si>
    <t>New Tripoli</t>
  </si>
  <si>
    <t>Joseph Kalusky</t>
  </si>
  <si>
    <t>610-298-2607</t>
  </si>
  <si>
    <t>Loyalhanna Township</t>
  </si>
  <si>
    <t>220 Fifth Street</t>
  </si>
  <si>
    <t>Saltsburg</t>
  </si>
  <si>
    <t>Mary L. Trunzo</t>
  </si>
  <si>
    <t>724-639-3417</t>
  </si>
  <si>
    <t>Mahoning Township - Armstrong County</t>
  </si>
  <si>
    <t>987 St Rte 1025</t>
  </si>
  <si>
    <t>New Bethlehem</t>
  </si>
  <si>
    <t>Jackie R Steffy</t>
  </si>
  <si>
    <t>814-275-3059</t>
  </si>
  <si>
    <t>McCandless Township Sanitary Authority</t>
  </si>
  <si>
    <t>418 Arcadia Dr</t>
  </si>
  <si>
    <t>William Youngblood</t>
  </si>
  <si>
    <t>412-366-2700</t>
  </si>
  <si>
    <t>Meyersdale</t>
  </si>
  <si>
    <t>Middlesex Township</t>
  </si>
  <si>
    <t>717-249-4409</t>
  </si>
  <si>
    <t>Midland</t>
  </si>
  <si>
    <t>Midland Municipal Authority</t>
  </si>
  <si>
    <t>946 Railroad Avenue</t>
  </si>
  <si>
    <t>Richard E Corradi</t>
  </si>
  <si>
    <t>724-643-4920</t>
  </si>
  <si>
    <t>Mifflin Township</t>
  </si>
  <si>
    <t>106 First Fork Rd</t>
  </si>
  <si>
    <t>570-398-7123</t>
  </si>
  <si>
    <t>Moosic Borough</t>
  </si>
  <si>
    <t>715 Main Street</t>
  </si>
  <si>
    <t>Moosic</t>
  </si>
  <si>
    <t>Joseph Dente</t>
  </si>
  <si>
    <t>570-457-5480</t>
  </si>
  <si>
    <t>Moreland Township</t>
  </si>
  <si>
    <t>1220 Moreland Township Road</t>
  </si>
  <si>
    <t>Muncy</t>
  </si>
  <si>
    <t>Susan Liuzza</t>
  </si>
  <si>
    <t>570-546-5857</t>
  </si>
  <si>
    <t>Nescopeck Township</t>
  </si>
  <si>
    <t>PO Box 314</t>
  </si>
  <si>
    <t>429 Bwk Haz Hwy</t>
  </si>
  <si>
    <t>Nescopeck</t>
  </si>
  <si>
    <t>Jolinda Becker</t>
  </si>
  <si>
    <t>570-379-2117</t>
  </si>
  <si>
    <t>New Castle Area Transit Authority</t>
  </si>
  <si>
    <t>34 Mahoning Ave</t>
  </si>
  <si>
    <t>Leonard Lastoria</t>
  </si>
  <si>
    <t>724-654-3130</t>
  </si>
  <si>
    <t>Nockamixon Township</t>
  </si>
  <si>
    <t>589 Lake Warren Road</t>
  </si>
  <si>
    <t>Upper Black Eddy</t>
  </si>
  <si>
    <t>Keith Deluca</t>
  </si>
  <si>
    <t>610-847-5058</t>
  </si>
  <si>
    <t>Northampton Township</t>
  </si>
  <si>
    <t>Joyce S Deeter</t>
  </si>
  <si>
    <t>Nottingham Township</t>
  </si>
  <si>
    <t>909 Sugar Run Rd</t>
  </si>
  <si>
    <t>Eighty Four</t>
  </si>
  <si>
    <t>Douglas S King</t>
  </si>
  <si>
    <t>724-348-5622</t>
  </si>
  <si>
    <t>Oliver Township</t>
  </si>
  <si>
    <t>PO Box 126</t>
  </si>
  <si>
    <t>615 S Third St</t>
  </si>
  <si>
    <t>Joseph R Baker</t>
  </si>
  <si>
    <t>717-567-3809</t>
  </si>
  <si>
    <t>Overfield Township</t>
  </si>
  <si>
    <t>775 Lower Mill City Rd</t>
  </si>
  <si>
    <t>Dalton</t>
  </si>
  <si>
    <t>Susan Smith</t>
  </si>
  <si>
    <t>570-378-3236</t>
  </si>
  <si>
    <t>Paradise Township</t>
  </si>
  <si>
    <t>82 Beaver Creek Road</t>
  </si>
  <si>
    <t>Abbottstown</t>
  </si>
  <si>
    <t>Lance A Bieselker</t>
  </si>
  <si>
    <t>717-259-0385</t>
  </si>
  <si>
    <t>Paupack Township</t>
  </si>
  <si>
    <t>25 Daniels Road</t>
  </si>
  <si>
    <t>Lakeville</t>
  </si>
  <si>
    <t>570-226-3115</t>
  </si>
  <si>
    <t>Perry Township</t>
  </si>
  <si>
    <t>One Township Dr.</t>
  </si>
  <si>
    <t>P.O. Box 183</t>
  </si>
  <si>
    <t>Star Junction</t>
  </si>
  <si>
    <t>Andrew Boni</t>
  </si>
  <si>
    <t>724-736-4043</t>
  </si>
  <si>
    <t>Pine Creek Township</t>
  </si>
  <si>
    <t>PO Box 596</t>
  </si>
  <si>
    <t>Avis</t>
  </si>
  <si>
    <t>Darlene Macklem</t>
  </si>
  <si>
    <t>Plymouth Township Police Dept</t>
  </si>
  <si>
    <t>700 Belvoir Rd</t>
  </si>
  <si>
    <t>Plymouth Meeting</t>
  </si>
  <si>
    <t>610-279-1901</t>
  </si>
  <si>
    <t>Quakertown Borough Police Department</t>
  </si>
  <si>
    <t>35 N. 3rd St.</t>
  </si>
  <si>
    <t>Quakertown</t>
  </si>
  <si>
    <t>Donald Bender</t>
  </si>
  <si>
    <t>215-536-5002</t>
  </si>
  <si>
    <t>Richland Township Supervisors</t>
  </si>
  <si>
    <t>322 Schoolhouse Road Ste 110</t>
  </si>
  <si>
    <t>Richard L Barlett</t>
  </si>
  <si>
    <t>814-266-8333</t>
  </si>
  <si>
    <t>Shoemakersville Fire Co No 1</t>
  </si>
  <si>
    <t>300 Church Ave</t>
  </si>
  <si>
    <t>Shoemakersville</t>
  </si>
  <si>
    <t>610-562-3998</t>
  </si>
  <si>
    <t>South Canaan Township</t>
  </si>
  <si>
    <t>46 Lake Quinn Road</t>
  </si>
  <si>
    <t>Waymart</t>
  </si>
  <si>
    <t>Frank Lamberton, Jr.</t>
  </si>
  <si>
    <t>570-937-4620</t>
  </si>
  <si>
    <t>South Middleton Township</t>
  </si>
  <si>
    <t>520 Park Drive</t>
  </si>
  <si>
    <t>Boiling Springs</t>
  </si>
  <si>
    <t>Jarrett Sweeney</t>
  </si>
  <si>
    <t>717-258-5324</t>
  </si>
  <si>
    <t>South Middleton Township Municipal Authority</t>
  </si>
  <si>
    <t>345 Lear Lane</t>
  </si>
  <si>
    <t>Robert Kissinger</t>
  </si>
  <si>
    <t>717-258-6476</t>
  </si>
  <si>
    <t>Southeastern Adams Volunteer Emergency Services</t>
  </si>
  <si>
    <t>5865 Hanover Rd</t>
  </si>
  <si>
    <t>Hanover</t>
  </si>
  <si>
    <t>Craig Hagerman</t>
  </si>
  <si>
    <t>717-637-9621</t>
  </si>
  <si>
    <t>Spring Township</t>
  </si>
  <si>
    <t>1309 Blanchard Street</t>
  </si>
  <si>
    <t>William H Macmath</t>
  </si>
  <si>
    <t>814-355-7543</t>
  </si>
  <si>
    <t>Strausstown Volunteer Fire Company No 1</t>
  </si>
  <si>
    <t>PO Box 125</t>
  </si>
  <si>
    <t>Anthony Moyer</t>
  </si>
  <si>
    <t>610-488-1770</t>
  </si>
  <si>
    <t>Summit Township</t>
  </si>
  <si>
    <t>PO Box 27</t>
  </si>
  <si>
    <t>192 Township Office Rd</t>
  </si>
  <si>
    <t>814-634-5626</t>
  </si>
  <si>
    <t>Supervisors of Buffalo Township</t>
  </si>
  <si>
    <t>109 Bear Creek Road</t>
  </si>
  <si>
    <t>Sarver</t>
  </si>
  <si>
    <t>16055-9227</t>
  </si>
  <si>
    <t>Janice Zubrin</t>
  </si>
  <si>
    <t>724-295-2648</t>
  </si>
  <si>
    <t>Towamensing Township</t>
  </si>
  <si>
    <t>120 Stable Rd</t>
  </si>
  <si>
    <t>Lehighton</t>
  </si>
  <si>
    <t>610-681-4202</t>
  </si>
  <si>
    <t>Tower City Borough</t>
  </si>
  <si>
    <t>219 East Colliery Ave</t>
  </si>
  <si>
    <t>Tower City</t>
  </si>
  <si>
    <t>17980-1109</t>
  </si>
  <si>
    <t>Irene M Dubbs</t>
  </si>
  <si>
    <t>sectr@towercityboro.comcastbiz.net</t>
  </si>
  <si>
    <t>717-647-9575</t>
  </si>
  <si>
    <t>Town of McCandless</t>
  </si>
  <si>
    <t>Wexford</t>
  </si>
  <si>
    <t>412-364-0616x184</t>
  </si>
  <si>
    <t>Township of Darby</t>
  </si>
  <si>
    <t>21 Bartram Ave</t>
  </si>
  <si>
    <t>Glenolden</t>
  </si>
  <si>
    <t>Township of Palmer</t>
  </si>
  <si>
    <t>3 Weller Place</t>
  </si>
  <si>
    <t>Palmer</t>
  </si>
  <si>
    <t>David E. Colver</t>
  </si>
  <si>
    <t>610-253-7191</t>
  </si>
  <si>
    <t>Tremont Township Board of Supervisors</t>
  </si>
  <si>
    <t>166 Molleystown Road</t>
  </si>
  <si>
    <t>Pine Grove</t>
  </si>
  <si>
    <t>Margaret Davenport</t>
  </si>
  <si>
    <t>570-345-2955</t>
  </si>
  <si>
    <t>Tri County Opportunities Industrialization Ctr</t>
  </si>
  <si>
    <t>500 Marley Street</t>
  </si>
  <si>
    <t>717-238-7318</t>
  </si>
  <si>
    <t>Tulpehocken Township</t>
  </si>
  <si>
    <t>PO Box 272</t>
  </si>
  <si>
    <t>Rehrersburg</t>
  </si>
  <si>
    <t>19550-0272</t>
  </si>
  <si>
    <t>Christy Flaherty</t>
  </si>
  <si>
    <t>717-933-5747</t>
  </si>
  <si>
    <t>Upper Frederick Township</t>
  </si>
  <si>
    <t>PO Box 597</t>
  </si>
  <si>
    <t>Frederick</t>
  </si>
  <si>
    <t>Steve Heller</t>
  </si>
  <si>
    <t>610-754-6436</t>
  </si>
  <si>
    <t>Upper Nazareth Township</t>
  </si>
  <si>
    <t>100 Newport Avenue</t>
  </si>
  <si>
    <t>treasurer@uppernazarethtownship.org</t>
  </si>
  <si>
    <t>Upper Saucon Volunteer Fire Department</t>
  </si>
  <si>
    <t>4445 W Hopewell Road</t>
  </si>
  <si>
    <t>Center Valley</t>
  </si>
  <si>
    <t>Chuck Castetter</t>
  </si>
  <si>
    <t>610-791-0266</t>
  </si>
  <si>
    <t>Venango Township Supervisors</t>
  </si>
  <si>
    <t>9141 Townhall Road</t>
  </si>
  <si>
    <t>Wattsburg</t>
  </si>
  <si>
    <t>814-739-2688</t>
  </si>
  <si>
    <t>West Brandywine Township</t>
  </si>
  <si>
    <t>198 Lafayette Road</t>
  </si>
  <si>
    <t>Dale Barnett</t>
  </si>
  <si>
    <t>West Caln Township</t>
  </si>
  <si>
    <t>Wagontown</t>
  </si>
  <si>
    <t>610-384-5643</t>
  </si>
  <si>
    <t>West Homestead Borough</t>
  </si>
  <si>
    <t>456 West 8th Avenue</t>
  </si>
  <si>
    <t>West Homestead</t>
  </si>
  <si>
    <t>John J Dindak</t>
  </si>
  <si>
    <t>416-461-1844</t>
  </si>
  <si>
    <t>West Nottingham Township</t>
  </si>
  <si>
    <t>100 Park Road</t>
  </si>
  <si>
    <t>Nottingham</t>
  </si>
  <si>
    <t>Candace M Miller</t>
  </si>
  <si>
    <t>610-932-4072x300</t>
  </si>
  <si>
    <t>Western Wayne School District</t>
  </si>
  <si>
    <t>1970C Easton Turnpike</t>
  </si>
  <si>
    <t>Winslow Township</t>
  </si>
  <si>
    <t>1277 Yellow Brick Road</t>
  </si>
  <si>
    <t>Reynoldsville</t>
  </si>
  <si>
    <t>Robert Krajewski</t>
  </si>
  <si>
    <t>814-653-2304</t>
  </si>
  <si>
    <t>Woodward Township</t>
  </si>
  <si>
    <t>Linden</t>
  </si>
  <si>
    <t>570-323-9631</t>
  </si>
  <si>
    <t>Young Township-Jefferson County</t>
  </si>
  <si>
    <t>Walston</t>
  </si>
  <si>
    <t>Tom Barber</t>
  </si>
  <si>
    <t>Office@youngtwpjeff.com</t>
  </si>
  <si>
    <t>814-938-3543</t>
  </si>
  <si>
    <t>SC</t>
  </si>
  <si>
    <t>Breezy Hill Water &amp; Sewer</t>
  </si>
  <si>
    <t>506 Bettis Academy Rd.</t>
  </si>
  <si>
    <t>Graniteville</t>
  </si>
  <si>
    <t>Jeff Lowe</t>
  </si>
  <si>
    <t>jlowe@bhws.org</t>
  </si>
  <si>
    <t>803-663-6455</t>
  </si>
  <si>
    <t>Camden Military Academy</t>
  </si>
  <si>
    <t>520 Hwy 1 North</t>
  </si>
  <si>
    <t>Camden</t>
  </si>
  <si>
    <t>Eric Boland</t>
  </si>
  <si>
    <t>803-432-6001</t>
  </si>
  <si>
    <t>City of Sumter</t>
  </si>
  <si>
    <t>PO Box 1449</t>
  </si>
  <si>
    <t>Sumter</t>
  </si>
  <si>
    <t>Brian Newman</t>
  </si>
  <si>
    <t>803-436-2620</t>
  </si>
  <si>
    <t>P.O. Box 1252</t>
  </si>
  <si>
    <t>Manning</t>
  </si>
  <si>
    <t>803-435-4435</t>
  </si>
  <si>
    <t>Dillon County Technology Center</t>
  </si>
  <si>
    <t>PO Box 1130</t>
  </si>
  <si>
    <t>Dillon</t>
  </si>
  <si>
    <t>Jerry R Strickland</t>
  </si>
  <si>
    <t>843-774-5143</t>
  </si>
  <si>
    <t>Fairfield County Council</t>
  </si>
  <si>
    <t>PO Drawer 60</t>
  </si>
  <si>
    <t>Winnsboro</t>
  </si>
  <si>
    <t>Florence County DSN Board</t>
  </si>
  <si>
    <t>1211 National Cemetery Rd</t>
  </si>
  <si>
    <t>Florence</t>
  </si>
  <si>
    <t>Dawn S Johnson</t>
  </si>
  <si>
    <t>843-667-5007</t>
  </si>
  <si>
    <t>Gilbert Summit Rural Water District</t>
  </si>
  <si>
    <t>PO Box 172</t>
  </si>
  <si>
    <t>Gilbert</t>
  </si>
  <si>
    <t>Mark W Forrester</t>
  </si>
  <si>
    <t>803-892-5544</t>
  </si>
  <si>
    <t>Columbia</t>
  </si>
  <si>
    <t>Irmo Fire District</t>
  </si>
  <si>
    <t>6017 St Andrews Road</t>
  </si>
  <si>
    <t>Michael Sonefeld</t>
  </si>
  <si>
    <t>803-798-4979</t>
  </si>
  <si>
    <t>Laurens County Fire Service</t>
  </si>
  <si>
    <t>PO Box 810</t>
  </si>
  <si>
    <t>321 S Harper St</t>
  </si>
  <si>
    <t>Laurens</t>
  </si>
  <si>
    <t>Ronnie Greg Lindley</t>
  </si>
  <si>
    <t>864-984-3624</t>
  </si>
  <si>
    <t>Olanta Rural Fire Department</t>
  </si>
  <si>
    <t>Olanta</t>
  </si>
  <si>
    <t>Jimmy Coker</t>
  </si>
  <si>
    <t>843-659-4556</t>
  </si>
  <si>
    <t>Pine Hill Fire &amp; Rescue</t>
  </si>
  <si>
    <t>4189 Neeses Hwy</t>
  </si>
  <si>
    <t>Neeses</t>
  </si>
  <si>
    <t>R G Salley Jr</t>
  </si>
  <si>
    <t>803-378-3333</t>
  </si>
  <si>
    <t>Providence Volunteer Fire Department</t>
  </si>
  <si>
    <t>593 Shuler Belt Rd.</t>
  </si>
  <si>
    <t>Holly Hill</t>
  </si>
  <si>
    <t>Carl Thompson</t>
  </si>
  <si>
    <t>803-496-3802</t>
  </si>
  <si>
    <t>Jefferson</t>
  </si>
  <si>
    <t>SC Railroad Museum Inc</t>
  </si>
  <si>
    <t>PO Box 7246</t>
  </si>
  <si>
    <t>29202-7246</t>
  </si>
  <si>
    <t>Spartanburg</t>
  </si>
  <si>
    <t>Startex Fire District</t>
  </si>
  <si>
    <t>170 Spartanburg Rd.</t>
  </si>
  <si>
    <t>Startex</t>
  </si>
  <si>
    <t>Barry J. Ward</t>
  </si>
  <si>
    <t>864-809-5871</t>
  </si>
  <si>
    <t>Timmonsville Rescue Squad</t>
  </si>
  <si>
    <t>Timmonsville</t>
  </si>
  <si>
    <t>Donnie Windham</t>
  </si>
  <si>
    <t>843-346-7640</t>
  </si>
  <si>
    <t>Town of Blenheim</t>
  </si>
  <si>
    <t>PO Box 88</t>
  </si>
  <si>
    <t>Blenheim</t>
  </si>
  <si>
    <t>29516-0088</t>
  </si>
  <si>
    <t>Bobby Brock</t>
  </si>
  <si>
    <t>843-528-3305</t>
  </si>
  <si>
    <t>Town of Clover</t>
  </si>
  <si>
    <t>PO Box 1060</t>
  </si>
  <si>
    <t>116 Bethel St</t>
  </si>
  <si>
    <t>Clover</t>
  </si>
  <si>
    <t>Mark Geouge</t>
  </si>
  <si>
    <t>geouge_ma@yahoo.com</t>
  </si>
  <si>
    <t>803-222-9495</t>
  </si>
  <si>
    <t>Town of Cottageville</t>
  </si>
  <si>
    <t>Cottageville</t>
  </si>
  <si>
    <t>Terri C Crosby</t>
  </si>
  <si>
    <t>843-835-8655</t>
  </si>
  <si>
    <t>Town of Edgefield</t>
  </si>
  <si>
    <t>3400 Main St</t>
  </si>
  <si>
    <t>Edgefield</t>
  </si>
  <si>
    <t>Charlotte Cheatham</t>
  </si>
  <si>
    <t>803-637-4014</t>
  </si>
  <si>
    <t>Town of Gaston</t>
  </si>
  <si>
    <t>PO Box 429</t>
  </si>
  <si>
    <t>Gaston</t>
  </si>
  <si>
    <t>Troy R Bivens</t>
  </si>
  <si>
    <t>803-796-7725</t>
  </si>
  <si>
    <t>Town of Jefferson</t>
  </si>
  <si>
    <t>PO Box 306</t>
  </si>
  <si>
    <t>Charles W Raley Jr</t>
  </si>
  <si>
    <t>843-658-7600</t>
  </si>
  <si>
    <t>Town of Lane</t>
  </si>
  <si>
    <t>PO Box 39</t>
  </si>
  <si>
    <t>Lane</t>
  </si>
  <si>
    <t>Charlie Fulton</t>
  </si>
  <si>
    <t>843-387-5151</t>
  </si>
  <si>
    <t>1075 E Railroad Ave N</t>
  </si>
  <si>
    <t>Thomas H Williams</t>
  </si>
  <si>
    <t>803-564-5756</t>
  </si>
  <si>
    <t>PO Box 70</t>
  </si>
  <si>
    <t>Westview Fairforest Fire &amp; EMS</t>
  </si>
  <si>
    <t>PO Box 170367</t>
  </si>
  <si>
    <t>311 N Blackstock Rd (Shipping Only)</t>
  </si>
  <si>
    <t>Scott Garrett</t>
  </si>
  <si>
    <t>864-576-2529</t>
  </si>
  <si>
    <t>Williamsburg County</t>
  </si>
  <si>
    <t>147 West Main St</t>
  </si>
  <si>
    <t>Kingstree</t>
  </si>
  <si>
    <t>843-355-9321</t>
  </si>
  <si>
    <t>Williamsburg Technical College</t>
  </si>
  <si>
    <t>601 Martin Luther King Jr Ave</t>
  </si>
  <si>
    <t>Melissa A Coker</t>
  </si>
  <si>
    <t>843-355-4110</t>
  </si>
  <si>
    <t>Aberdeen Rural Fire Protection District</t>
  </si>
  <si>
    <t>Aberdeen</t>
  </si>
  <si>
    <t>SD</t>
  </si>
  <si>
    <t>Angostura Irrigation District</t>
  </si>
  <si>
    <t>317 1st St.</t>
  </si>
  <si>
    <t>Oral</t>
  </si>
  <si>
    <t>605-424-2331</t>
  </si>
  <si>
    <t>Argyle Volunteer Fire Department</t>
  </si>
  <si>
    <t>PO Box 176</t>
  </si>
  <si>
    <t>Pringle</t>
  </si>
  <si>
    <t>605-673-4317</t>
  </si>
  <si>
    <t>Avera St Benedict Health Center</t>
  </si>
  <si>
    <t>401 West Glynn Drive</t>
  </si>
  <si>
    <t>Parkston</t>
  </si>
  <si>
    <t>Dave Doering</t>
  </si>
  <si>
    <t>dave.doering@avera.org</t>
  </si>
  <si>
    <t>605-928-3311</t>
  </si>
  <si>
    <t>Bath Sanitary District</t>
  </si>
  <si>
    <t>PO Box 424</t>
  </si>
  <si>
    <t>Mike Glynn</t>
  </si>
  <si>
    <t>605-715-7775</t>
  </si>
  <si>
    <t>Beadle County</t>
  </si>
  <si>
    <t>450 3rd St SW Ste 201</t>
  </si>
  <si>
    <t>Huron</t>
  </si>
  <si>
    <t>57350-1868</t>
  </si>
  <si>
    <t>Jill Hanson</t>
  </si>
  <si>
    <t>605-353-8400</t>
  </si>
  <si>
    <t>Bennett County Hospital &amp; Nursing Home</t>
  </si>
  <si>
    <t>102 Major Allen St</t>
  </si>
  <si>
    <t>Martin</t>
  </si>
  <si>
    <t>Katie Dillon</t>
  </si>
  <si>
    <t>605-685-6622x311</t>
  </si>
  <si>
    <t>Tyndall</t>
  </si>
  <si>
    <t>Bon Homme School</t>
  </si>
  <si>
    <t>Gary Kortan</t>
  </si>
  <si>
    <t>605-589-3388</t>
  </si>
  <si>
    <t>Box Elder Fire Protection District</t>
  </si>
  <si>
    <t>Box 1334</t>
  </si>
  <si>
    <t>Box Elder</t>
  </si>
  <si>
    <t>57719-1334</t>
  </si>
  <si>
    <t>Warren Saffry</t>
  </si>
  <si>
    <t>605-341-3845</t>
  </si>
  <si>
    <t>Brookings</t>
  </si>
  <si>
    <t>Butte Meade Sanitary Water District</t>
  </si>
  <si>
    <t>PO Box 5</t>
  </si>
  <si>
    <t>Newell</t>
  </si>
  <si>
    <t>Mike Wolff</t>
  </si>
  <si>
    <t>605-456-2288</t>
  </si>
  <si>
    <t>Camp Crook Fire Department</t>
  </si>
  <si>
    <t>10995 N Camp Crook Rd</t>
  </si>
  <si>
    <t>Camp Crook</t>
  </si>
  <si>
    <t>Jean Tennant</t>
  </si>
  <si>
    <t>605-797-4499</t>
  </si>
  <si>
    <t>Center for Active Generations</t>
  </si>
  <si>
    <t>2300 W 46th Street</t>
  </si>
  <si>
    <t>Sioux Falls</t>
  </si>
  <si>
    <t>Gerald Beninga</t>
  </si>
  <si>
    <t>605-336-6722</t>
  </si>
  <si>
    <t>Central States Fair, Inc.</t>
  </si>
  <si>
    <t>800 San Francisco Street</t>
  </si>
  <si>
    <t>Rapid City</t>
  </si>
  <si>
    <t>Ron Jeffries</t>
  </si>
  <si>
    <t>605-355-3861</t>
  </si>
  <si>
    <t>City of Belle Fourche</t>
  </si>
  <si>
    <t>511 6th Ave.</t>
  </si>
  <si>
    <t>Belle Fourche</t>
  </si>
  <si>
    <t>Dirk Hoffman</t>
  </si>
  <si>
    <t>605-892-3414</t>
  </si>
  <si>
    <t>City of Box Elder</t>
  </si>
  <si>
    <t>420 Villa Dr.</t>
  </si>
  <si>
    <t>57719-2000</t>
  </si>
  <si>
    <t>605-923-1404</t>
  </si>
  <si>
    <t>City of Burke</t>
  </si>
  <si>
    <t>PO Box 250</t>
  </si>
  <si>
    <t>Burke</t>
  </si>
  <si>
    <t>Mike Glover</t>
  </si>
  <si>
    <t>605-775-2913</t>
  </si>
  <si>
    <t>City of Carthage</t>
  </si>
  <si>
    <t>PO Box 154</t>
  </si>
  <si>
    <t>Carthage</t>
  </si>
  <si>
    <t>David Hattervig</t>
  </si>
  <si>
    <t>carthagecity@alliancecom.net</t>
  </si>
  <si>
    <t>605-772-4328</t>
  </si>
  <si>
    <t>City of Chamberlain</t>
  </si>
  <si>
    <t>715 N Main</t>
  </si>
  <si>
    <t>Chamberlain</t>
  </si>
  <si>
    <t>Nicky Gaulke</t>
  </si>
  <si>
    <t>605-234-4401</t>
  </si>
  <si>
    <t>City of Clear Lake</t>
  </si>
  <si>
    <t>PO Box 107</t>
  </si>
  <si>
    <t>Clear lake</t>
  </si>
  <si>
    <t>605-874-2121</t>
  </si>
  <si>
    <t>City of Colman</t>
  </si>
  <si>
    <t>PO Box 54</t>
  </si>
  <si>
    <t>112 N Main Ave</t>
  </si>
  <si>
    <t>Colman</t>
  </si>
  <si>
    <t>605-534-3611</t>
  </si>
  <si>
    <t>City of Custer</t>
  </si>
  <si>
    <t>622 Crook Street</t>
  </si>
  <si>
    <t>Custer</t>
  </si>
  <si>
    <t>605-673-4824</t>
  </si>
  <si>
    <t>City of Fort Pierre</t>
  </si>
  <si>
    <t>Ft Pierre</t>
  </si>
  <si>
    <t>Roxanne Heezen, Finance Officer</t>
  </si>
  <si>
    <t>605-223-7690</t>
  </si>
  <si>
    <t>City of Gregory</t>
  </si>
  <si>
    <t>P.O. Box 436</t>
  </si>
  <si>
    <t>Gregory</t>
  </si>
  <si>
    <t>605-835-8270</t>
  </si>
  <si>
    <t>City of Hecla</t>
  </si>
  <si>
    <t>206 Main Street</t>
  </si>
  <si>
    <t>Hecla</t>
  </si>
  <si>
    <t>57446-0188</t>
  </si>
  <si>
    <t>Gayle Lloyd</t>
  </si>
  <si>
    <t>City of Hill City</t>
  </si>
  <si>
    <t>243 Deefield Rd</t>
  </si>
  <si>
    <t>Hill City</t>
  </si>
  <si>
    <t>57745</t>
  </si>
  <si>
    <t>605-391-6103</t>
  </si>
  <si>
    <t>City of Kimball</t>
  </si>
  <si>
    <t>Kimball</t>
  </si>
  <si>
    <t>Barb Gabin</t>
  </si>
  <si>
    <t>605-778-6277</t>
  </si>
  <si>
    <t>City of Lake Norden</t>
  </si>
  <si>
    <t>P.O. Box 213</t>
  </si>
  <si>
    <t>Lake Norden</t>
  </si>
  <si>
    <t>57248-0213</t>
  </si>
  <si>
    <t>Delores Kangas</t>
  </si>
  <si>
    <t>605-785-3602</t>
  </si>
  <si>
    <t>City of Menno</t>
  </si>
  <si>
    <t>PO Box 432</t>
  </si>
  <si>
    <t>Menno</t>
  </si>
  <si>
    <t>57045-0432</t>
  </si>
  <si>
    <t>Peggy Thranum</t>
  </si>
  <si>
    <t>605-387-2427</t>
  </si>
  <si>
    <t>120 W 2nd St.</t>
  </si>
  <si>
    <t>Sheila Coss</t>
  </si>
  <si>
    <t>City of New Underwood</t>
  </si>
  <si>
    <t>New Underwood</t>
  </si>
  <si>
    <t>City of Onida</t>
  </si>
  <si>
    <t>Onida</t>
  </si>
  <si>
    <t>57564-0072</t>
  </si>
  <si>
    <t>Rondha Hiller</t>
  </si>
  <si>
    <t>605-258-2441</t>
  </si>
  <si>
    <t>City of Philip</t>
  </si>
  <si>
    <t>PO Box 408</t>
  </si>
  <si>
    <t>140 S Howard Ave</t>
  </si>
  <si>
    <t>Philip</t>
  </si>
  <si>
    <t>57567-0408</t>
  </si>
  <si>
    <t>Monna Van Lint, Finance Officer</t>
  </si>
  <si>
    <t>605-859-2175</t>
  </si>
  <si>
    <t>City of Redfield</t>
  </si>
  <si>
    <t>626 Main Street</t>
  </si>
  <si>
    <t>Redfield</t>
  </si>
  <si>
    <t>Adam L. Hansen</t>
  </si>
  <si>
    <t>605-472-4550</t>
  </si>
  <si>
    <t>Lori Heumiller</t>
  </si>
  <si>
    <t>605-425-2301</t>
  </si>
  <si>
    <t>City of Scotland</t>
  </si>
  <si>
    <t>PO Box 316</t>
  </si>
  <si>
    <t>Scotland</t>
  </si>
  <si>
    <t>Tanya Bult</t>
  </si>
  <si>
    <t>City of Viborg</t>
  </si>
  <si>
    <t>PO Box 56</t>
  </si>
  <si>
    <t>Viborg</t>
  </si>
  <si>
    <t>605-326-5103</t>
  </si>
  <si>
    <t>City of Waubay</t>
  </si>
  <si>
    <t>PO Box 155</t>
  </si>
  <si>
    <t>Waubay</t>
  </si>
  <si>
    <t>Julie Jorgenson</t>
  </si>
  <si>
    <t>605-947-4261</t>
  </si>
  <si>
    <t>City of Winner</t>
  </si>
  <si>
    <t>325 S Monroe Suite #118</t>
  </si>
  <si>
    <t>Winner</t>
  </si>
  <si>
    <t>clerk@gwtc.net</t>
  </si>
  <si>
    <t>Clark County Weed &amp; Pest Board</t>
  </si>
  <si>
    <t>PO Box 294</t>
  </si>
  <si>
    <t>Clark</t>
  </si>
  <si>
    <t>605-532-3538</t>
  </si>
  <si>
    <t>Clark Rural Water Systems Inc</t>
  </si>
  <si>
    <t>Box 162</t>
  </si>
  <si>
    <t>Terry Kaufman</t>
  </si>
  <si>
    <t>605-532-5201</t>
  </si>
  <si>
    <t>Community Connections, Inc.</t>
  </si>
  <si>
    <t>P.O. Box 742</t>
  </si>
  <si>
    <t>Rebecca Carlson</t>
  </si>
  <si>
    <t>605-842-1708</t>
  </si>
  <si>
    <t>Davison Conservation District</t>
  </si>
  <si>
    <t>1820 North Kimball Ste B</t>
  </si>
  <si>
    <t>Mitchell</t>
  </si>
  <si>
    <t>605-996-1564x3</t>
  </si>
  <si>
    <t>Davison County Highway</t>
  </si>
  <si>
    <t>1224 West 5th</t>
  </si>
  <si>
    <t>Russel Weinberg</t>
  </si>
  <si>
    <t>605-995-8625</t>
  </si>
  <si>
    <t>Eden City</t>
  </si>
  <si>
    <t>PO Box 63</t>
  </si>
  <si>
    <t>Eden</t>
  </si>
  <si>
    <t>605-486-4821</t>
  </si>
  <si>
    <t>Edgemont Volunteer Fire Department</t>
  </si>
  <si>
    <t>P.O. Box 22</t>
  </si>
  <si>
    <t>Edgemont</t>
  </si>
  <si>
    <t>57735-0022</t>
  </si>
  <si>
    <t>Edmunds County Highway Department</t>
  </si>
  <si>
    <t>Ipswich</t>
  </si>
  <si>
    <t>57451</t>
  </si>
  <si>
    <t>hwy.edco@midconetwork.com</t>
  </si>
  <si>
    <t>605-426-6761</t>
  </si>
  <si>
    <t>Fall River County</t>
  </si>
  <si>
    <t>906 N. River St.</t>
  </si>
  <si>
    <t>Frank Maynard</t>
  </si>
  <si>
    <t>605-745-7562</t>
  </si>
  <si>
    <t>Freeman Academy</t>
  </si>
  <si>
    <t>Freeman</t>
  </si>
  <si>
    <t>Karen Schultz</t>
  </si>
  <si>
    <t>605-925-4237</t>
  </si>
  <si>
    <t>Grant County Highway Dept</t>
  </si>
  <si>
    <t>47789 151st St.</t>
  </si>
  <si>
    <t>Milbank</t>
  </si>
  <si>
    <t>605-432-5861</t>
  </si>
  <si>
    <t>Gregory County Conservation District</t>
  </si>
  <si>
    <t>P.O. Box 339</t>
  </si>
  <si>
    <t>Ted Braun</t>
  </si>
  <si>
    <t>605-775-2770</t>
  </si>
  <si>
    <t>Haakon County</t>
  </si>
  <si>
    <t>605-859-2800</t>
  </si>
  <si>
    <t>Huron School District</t>
  </si>
  <si>
    <t>PO Box 949</t>
  </si>
  <si>
    <t>Kelly Christopherson</t>
  </si>
  <si>
    <t>605-353-6995</t>
  </si>
  <si>
    <t>Hutchinson County</t>
  </si>
  <si>
    <t>Olivet</t>
  </si>
  <si>
    <t>Joel Baumiller</t>
  </si>
  <si>
    <t>605-387-5337</t>
  </si>
  <si>
    <t>Lake Madison Sanitary District</t>
  </si>
  <si>
    <t>lmsdlindaaus@gmail.com</t>
  </si>
  <si>
    <t>605-256-4428</t>
  </si>
  <si>
    <t>Lake Township</t>
  </si>
  <si>
    <t>13192 472nd Ave</t>
  </si>
  <si>
    <t>Wilmot</t>
  </si>
  <si>
    <t>Karen Jensen</t>
  </si>
  <si>
    <t>605-938-4252</t>
  </si>
  <si>
    <t>Letcher Fire Reserve</t>
  </si>
  <si>
    <t>P.O. Box 86</t>
  </si>
  <si>
    <t>Letcher</t>
  </si>
  <si>
    <t>Carla Amick</t>
  </si>
  <si>
    <t>605-248-2278</t>
  </si>
  <si>
    <t>Liberty Township</t>
  </si>
  <si>
    <t>10375 400th Ave</t>
  </si>
  <si>
    <t>Janet Elsen</t>
  </si>
  <si>
    <t>ojelsen@nvc.net</t>
  </si>
  <si>
    <t>605-994-2269</t>
  </si>
  <si>
    <t>LifeScape</t>
  </si>
  <si>
    <t>Ludlow Volunteer Fire Department</t>
  </si>
  <si>
    <t>10793 US Hwy 85</t>
  </si>
  <si>
    <t>Ludlow</t>
  </si>
  <si>
    <t>57755</t>
  </si>
  <si>
    <t>Chance Turbiville</t>
  </si>
  <si>
    <t>ludlowvfd@yahoo.com</t>
  </si>
  <si>
    <t>605-576-3280</t>
  </si>
  <si>
    <t>McPherson County</t>
  </si>
  <si>
    <t>PO Box 30</t>
  </si>
  <si>
    <t>Leola</t>
  </si>
  <si>
    <t>Glenn Spitzer</t>
  </si>
  <si>
    <t>605-439-3667</t>
  </si>
  <si>
    <t>Mina Lake Sanitary District</t>
  </si>
  <si>
    <t>105 N. Sunset Drive</t>
  </si>
  <si>
    <t>Mina</t>
  </si>
  <si>
    <t>605-225-6526</t>
  </si>
  <si>
    <t>Miner County Highway Department</t>
  </si>
  <si>
    <t>PO Box 246</t>
  </si>
  <si>
    <t>201 West Hiway #34</t>
  </si>
  <si>
    <t>Howard</t>
  </si>
  <si>
    <t>Ron Krempges</t>
  </si>
  <si>
    <t>605-772-4721</t>
  </si>
  <si>
    <t>P.O. Box 277</t>
  </si>
  <si>
    <t>Herrick</t>
  </si>
  <si>
    <t>605-775-2147</t>
  </si>
  <si>
    <t>Poinsett Colony School</t>
  </si>
  <si>
    <t>46527 189th St</t>
  </si>
  <si>
    <t>Estelline</t>
  </si>
  <si>
    <t>Levi Tschetter</t>
  </si>
  <si>
    <t>605-873-2630</t>
  </si>
  <si>
    <t>Sanborn County</t>
  </si>
  <si>
    <t>Box 158</t>
  </si>
  <si>
    <t>Woonsocket</t>
  </si>
  <si>
    <t>605-796-4517</t>
  </si>
  <si>
    <t>SD State Fair</t>
  </si>
  <si>
    <t>890 3rd St SW</t>
  </si>
  <si>
    <t>Linda Traver</t>
  </si>
  <si>
    <t>605-353-7340</t>
  </si>
  <si>
    <t>Selby Volunteer Ambulance</t>
  </si>
  <si>
    <t>P.O. Box 192</t>
  </si>
  <si>
    <t>Selby</t>
  </si>
  <si>
    <t>Sharon Moak</t>
  </si>
  <si>
    <t>605-649-7362</t>
  </si>
  <si>
    <t>12250 SD Hwy 1806</t>
  </si>
  <si>
    <t>Wakpala</t>
  </si>
  <si>
    <t>605-845-3040</t>
  </si>
  <si>
    <t>Spink County</t>
  </si>
  <si>
    <t>1518 East 7th Avenue</t>
  </si>
  <si>
    <t>Jeff Haessig</t>
  </si>
  <si>
    <t>605-472-5008</t>
  </si>
  <si>
    <t>Summit Volunteer Fire Department</t>
  </si>
  <si>
    <t>P.O. Box 924</t>
  </si>
  <si>
    <t>101 Sherman Ave E</t>
  </si>
  <si>
    <t>Summit</t>
  </si>
  <si>
    <t>57266</t>
  </si>
  <si>
    <t>Cal Pies</t>
  </si>
  <si>
    <t>calsrepair@tnics.com</t>
  </si>
  <si>
    <t>605-398-6300</t>
  </si>
  <si>
    <t>Sunshine Bible Academy</t>
  </si>
  <si>
    <t>400 Sunshine Drive</t>
  </si>
  <si>
    <t>Todd County Highway Department</t>
  </si>
  <si>
    <t>P.O. Box 429</t>
  </si>
  <si>
    <t>Mission</t>
  </si>
  <si>
    <t>Hugh Storms</t>
  </si>
  <si>
    <t>605-856-4468</t>
  </si>
  <si>
    <t>Town of Florence</t>
  </si>
  <si>
    <t>PO Box 137</t>
  </si>
  <si>
    <t>Peggy Lindahl</t>
  </si>
  <si>
    <t>605-758-8696</t>
  </si>
  <si>
    <t>Town of Keystone</t>
  </si>
  <si>
    <t>Box 689</t>
  </si>
  <si>
    <t>408 Third St</t>
  </si>
  <si>
    <t>Keystone</t>
  </si>
  <si>
    <t>Vanessa Row</t>
  </si>
  <si>
    <t>605-666-4827</t>
  </si>
  <si>
    <t>P.O. Box 156</t>
  </si>
  <si>
    <t>Town of Stickney</t>
  </si>
  <si>
    <t>Stickney</t>
  </si>
  <si>
    <t>Rhonda Schelhaas</t>
  </si>
  <si>
    <t>605-732-4204</t>
  </si>
  <si>
    <t>Town of Wakonda</t>
  </si>
  <si>
    <t>Box 265</t>
  </si>
  <si>
    <t>Wakonda</t>
  </si>
  <si>
    <t>Steve Mohr</t>
  </si>
  <si>
    <t>605-267-3118</t>
  </si>
  <si>
    <t>Town of Warner</t>
  </si>
  <si>
    <t>Warner</t>
  </si>
  <si>
    <t>David Fair</t>
  </si>
  <si>
    <t>605-225-2526</t>
  </si>
  <si>
    <t>Tri County Landfill Association</t>
  </si>
  <si>
    <t>24978 349th Avenue</t>
  </si>
  <si>
    <t>Pukwana</t>
  </si>
  <si>
    <t>57370-6422</t>
  </si>
  <si>
    <t>Larry McManus</t>
  </si>
  <si>
    <t>605-894-4535</t>
  </si>
  <si>
    <t>Tri County Water Association</t>
  </si>
  <si>
    <t>PO Box 490</t>
  </si>
  <si>
    <t>Eagle Butte</t>
  </si>
  <si>
    <t>57625-0490</t>
  </si>
  <si>
    <t>Leo A. Fischer</t>
  </si>
  <si>
    <t>605-964-7766</t>
  </si>
  <si>
    <t>Turton Volunteer Fire Department</t>
  </si>
  <si>
    <t>P.O. Box 103</t>
  </si>
  <si>
    <t>Turton</t>
  </si>
  <si>
    <t>Jeffrey T. Vogel</t>
  </si>
  <si>
    <t>605-897-6532</t>
  </si>
  <si>
    <t>Watertown School District &amp; Lake Area Tech Inst</t>
  </si>
  <si>
    <t>PO Box 730</t>
  </si>
  <si>
    <t>Watertown</t>
  </si>
  <si>
    <t>605-882-6314</t>
  </si>
  <si>
    <t>Buffalo Valley Inc</t>
  </si>
  <si>
    <t>415 S. Park St.</t>
  </si>
  <si>
    <t>501 Park Ave South</t>
  </si>
  <si>
    <t>Hohenwald</t>
  </si>
  <si>
    <t>TN</t>
  </si>
  <si>
    <t>38462-1835</t>
  </si>
  <si>
    <t>Jerry T Risner</t>
  </si>
  <si>
    <t>931-796-5124</t>
  </si>
  <si>
    <t>City of Collegedale</t>
  </si>
  <si>
    <t>PO Box 1880</t>
  </si>
  <si>
    <t>Collegedale</t>
  </si>
  <si>
    <t>423-396-3135</t>
  </si>
  <si>
    <t>City of McEwen</t>
  </si>
  <si>
    <t>PO Box 236</t>
  </si>
  <si>
    <t>McEwen</t>
  </si>
  <si>
    <t>Clyde F Adams</t>
  </si>
  <si>
    <t>931-582-6211</t>
  </si>
  <si>
    <t>Obion County</t>
  </si>
  <si>
    <t>Union City</t>
  </si>
  <si>
    <t>38281-0236</t>
  </si>
  <si>
    <t>731-885-8580</t>
  </si>
  <si>
    <t>San Antonio</t>
  </si>
  <si>
    <t>TX</t>
  </si>
  <si>
    <t>Baird Housing Authority</t>
  </si>
  <si>
    <t>401 Chestnut</t>
  </si>
  <si>
    <t>Baird</t>
  </si>
  <si>
    <t>325-854-1660</t>
  </si>
  <si>
    <t>Bynum ISD</t>
  </si>
  <si>
    <t>P.O. Box 68</t>
  </si>
  <si>
    <t>Bynum</t>
  </si>
  <si>
    <t>76631</t>
  </si>
  <si>
    <t>Larry Mynarcik</t>
  </si>
  <si>
    <t>lmynarcik@bynumisd.net</t>
  </si>
  <si>
    <t>254-531-2341</t>
  </si>
  <si>
    <t>Cisco Independent School District</t>
  </si>
  <si>
    <t>PO Box 1645</t>
  </si>
  <si>
    <t>Cisco</t>
  </si>
  <si>
    <t>254-442-3056</t>
  </si>
  <si>
    <t>City of Brackettville</t>
  </si>
  <si>
    <t>PO Box 526</t>
  </si>
  <si>
    <t>Brackettville</t>
  </si>
  <si>
    <t>Henry Garcia</t>
  </si>
  <si>
    <t>830-563-2412</t>
  </si>
  <si>
    <t>City of Corrigan</t>
  </si>
  <si>
    <t>101 W Ben Franklin St</t>
  </si>
  <si>
    <t>Corrigan</t>
  </si>
  <si>
    <t>75939</t>
  </si>
  <si>
    <t>Darrian Hudman</t>
  </si>
  <si>
    <t>corriganmgr@sbcglobal.net</t>
  </si>
  <si>
    <t>936-398-4126</t>
  </si>
  <si>
    <t>City of Dayton</t>
  </si>
  <si>
    <t>117 Cook St</t>
  </si>
  <si>
    <t>Dayton</t>
  </si>
  <si>
    <t>Theo Melancon</t>
  </si>
  <si>
    <t>936-258-2642</t>
  </si>
  <si>
    <t>City of Floresville</t>
  </si>
  <si>
    <t>1120 D Street</t>
  </si>
  <si>
    <t>Floresville</t>
  </si>
  <si>
    <t>830-393-4232</t>
  </si>
  <si>
    <t>City of Graford</t>
  </si>
  <si>
    <t>Graford</t>
  </si>
  <si>
    <t>76449</t>
  </si>
  <si>
    <t>Carl J. Walston</t>
  </si>
  <si>
    <t>graford@uwmail.com</t>
  </si>
  <si>
    <t>940-664-2125</t>
  </si>
  <si>
    <t>City of Hamlin</t>
  </si>
  <si>
    <t>Hamlin</t>
  </si>
  <si>
    <t>325-576-2711</t>
  </si>
  <si>
    <t>City of Honey Grove</t>
  </si>
  <si>
    <t>633 N 6th St</t>
  </si>
  <si>
    <t>Honey Grove</t>
  </si>
  <si>
    <t>903-378-3033</t>
  </si>
  <si>
    <t>City of Hudson</t>
  </si>
  <si>
    <t>James Freeman</t>
  </si>
  <si>
    <t>936-875-2358</t>
  </si>
  <si>
    <t>City of Jewett</t>
  </si>
  <si>
    <t>Jewett</t>
  </si>
  <si>
    <t>John Sitton</t>
  </si>
  <si>
    <t>903-626-4416</t>
  </si>
  <si>
    <t>City of Lyford</t>
  </si>
  <si>
    <t>Lyford</t>
  </si>
  <si>
    <t>Lydia Moreno</t>
  </si>
  <si>
    <t>cityoflyford@lyfordtx.us</t>
  </si>
  <si>
    <t>956-347-3512</t>
  </si>
  <si>
    <t>City of Nocona</t>
  </si>
  <si>
    <t>Nocona</t>
  </si>
  <si>
    <t>76255</t>
  </si>
  <si>
    <t>Lynn Henley</t>
  </si>
  <si>
    <t>lhenley@cityofnocona.com</t>
  </si>
  <si>
    <t>940-825-3282</t>
  </si>
  <si>
    <t>City of Queen City</t>
  </si>
  <si>
    <t>601 Loop 236</t>
  </si>
  <si>
    <t>Robert W McGee</t>
  </si>
  <si>
    <t>robert.mcgee@qcpdtx.org</t>
  </si>
  <si>
    <t>903-796-7986</t>
  </si>
  <si>
    <t>City of Thorndale</t>
  </si>
  <si>
    <t>P.O. Box 308</t>
  </si>
  <si>
    <t>Thorndale</t>
  </si>
  <si>
    <t>76577</t>
  </si>
  <si>
    <t>512-898-2523</t>
  </si>
  <si>
    <t>City of Wallis</t>
  </si>
  <si>
    <t>Wallis</t>
  </si>
  <si>
    <t>Debbie Tuftee</t>
  </si>
  <si>
    <t>979-478-6712</t>
  </si>
  <si>
    <t>Dallas</t>
  </si>
  <si>
    <t>Faith Mission &amp; Help Center Inc</t>
  </si>
  <si>
    <t>500 E Academy St</t>
  </si>
  <si>
    <t>Brenham</t>
  </si>
  <si>
    <t>J D Young</t>
  </si>
  <si>
    <t>979-830-1488</t>
  </si>
  <si>
    <t>Fort Chadbourne Foundation</t>
  </si>
  <si>
    <t>651 Fort Chadbourne Rd</t>
  </si>
  <si>
    <t>Bronte</t>
  </si>
  <si>
    <t>Garland Richards</t>
  </si>
  <si>
    <t>325-743-2555</t>
  </si>
  <si>
    <t>Fort Worth Zoo</t>
  </si>
  <si>
    <t>1989 Colonial Parkway</t>
  </si>
  <si>
    <t>Fort Worth</t>
  </si>
  <si>
    <t>Kelley Erwin</t>
  </si>
  <si>
    <t>817-759-7500</t>
  </si>
  <si>
    <t>Frio County</t>
  </si>
  <si>
    <t>2207 BI 35E</t>
  </si>
  <si>
    <t>Pearsall</t>
  </si>
  <si>
    <t>830-334-0085</t>
  </si>
  <si>
    <t>Fulton Volunteer Fire Department</t>
  </si>
  <si>
    <t>PO Box 503</t>
  </si>
  <si>
    <t>701 Cactus</t>
  </si>
  <si>
    <t>David Mays, Sr.</t>
  </si>
  <si>
    <t>davemayssr@sbcglobal.net</t>
  </si>
  <si>
    <t>361-205-5130</t>
  </si>
  <si>
    <t>Hidalgo M.U.D. #1</t>
  </si>
  <si>
    <t>7400 W Exp. 83</t>
  </si>
  <si>
    <t>78572</t>
  </si>
  <si>
    <t>Jeremiah Martin</t>
  </si>
  <si>
    <t>hidalgomud@yahoo.com</t>
  </si>
  <si>
    <t>956-585-5821</t>
  </si>
  <si>
    <t>Imperial Volunteer Fire Department</t>
  </si>
  <si>
    <t>PO Box 365</t>
  </si>
  <si>
    <t>Imperial</t>
  </si>
  <si>
    <t>79743</t>
  </si>
  <si>
    <t>Cruz Gomez</t>
  </si>
  <si>
    <t>432-536-2258</t>
  </si>
  <si>
    <t>Jasper County</t>
  </si>
  <si>
    <t>121 N Austin, Rm 106</t>
  </si>
  <si>
    <t>Jasper</t>
  </si>
  <si>
    <t>Mark W Allen</t>
  </si>
  <si>
    <t>409-384-2612</t>
  </si>
  <si>
    <t>Kleberg County Courthouse</t>
  </si>
  <si>
    <t>700 E. Kleberg Ave</t>
  </si>
  <si>
    <t>Kingsville</t>
  </si>
  <si>
    <t>73363</t>
  </si>
  <si>
    <t>Rudy Madrid</t>
  </si>
  <si>
    <t>rmadrid@co.kleberg.tx.us</t>
  </si>
  <si>
    <t>361-595-8685</t>
  </si>
  <si>
    <t>Leon Springs Volunteer Fire Department</t>
  </si>
  <si>
    <t>24810 Ima Ruth Parkway</t>
  </si>
  <si>
    <t>Gentry Cooley</t>
  </si>
  <si>
    <t>210-698-1593</t>
  </si>
  <si>
    <t>Lometa Volunteer Fire Department</t>
  </si>
  <si>
    <t>Lometa</t>
  </si>
  <si>
    <t>Bobby Odom</t>
  </si>
  <si>
    <t>512-752-3333</t>
  </si>
  <si>
    <t>McMullen County</t>
  </si>
  <si>
    <t>Tilden</t>
  </si>
  <si>
    <t>James E Teal</t>
  </si>
  <si>
    <t>361-274-3341</t>
  </si>
  <si>
    <t>Milburn-Price Culture Museum</t>
  </si>
  <si>
    <t>P.O. Box 377</t>
  </si>
  <si>
    <t>Vega</t>
  </si>
  <si>
    <t>79092</t>
  </si>
  <si>
    <t>Greg Conn</t>
  </si>
  <si>
    <t>806-676-7169</t>
  </si>
  <si>
    <t>Military Museum of Brazoria County</t>
  </si>
  <si>
    <t>P.O. Box 107</t>
  </si>
  <si>
    <t>Clute</t>
  </si>
  <si>
    <t>Justin Wehring</t>
  </si>
  <si>
    <t>979-997-3112</t>
  </si>
  <si>
    <t>PO Box 31</t>
  </si>
  <si>
    <t>Natalia</t>
  </si>
  <si>
    <t>Gilbert Rodr</t>
  </si>
  <si>
    <t>830-663-9443</t>
  </si>
  <si>
    <t>Newton County</t>
  </si>
  <si>
    <t>PO Box 296</t>
  </si>
  <si>
    <t>Newton</t>
  </si>
  <si>
    <t>Elizabeth Holloway</t>
  </si>
  <si>
    <t>elizabeth.holloway@co.newton.tx.us</t>
  </si>
  <si>
    <t>409-379-5755</t>
  </si>
  <si>
    <t>Nueces County Emergency Service District 2</t>
  </si>
  <si>
    <t>337 Yorktown</t>
  </si>
  <si>
    <t>Corpus Christi</t>
  </si>
  <si>
    <t>Dale Scott</t>
  </si>
  <si>
    <t>361-937-2645</t>
  </si>
  <si>
    <t>Nueces County Emergency Service District 4</t>
  </si>
  <si>
    <t>P.O. Box 260176</t>
  </si>
  <si>
    <t>78426</t>
  </si>
  <si>
    <t>Lloyd Bluntzer</t>
  </si>
  <si>
    <t>lbluntzer@aol.com</t>
  </si>
  <si>
    <t>361-877-7992</t>
  </si>
  <si>
    <t>Oak Island Double Bayou Vol Fire Department</t>
  </si>
  <si>
    <t>PO Box 1119</t>
  </si>
  <si>
    <t>Anahuac</t>
  </si>
  <si>
    <t>409-267-7685</t>
  </si>
  <si>
    <t>Oldham County</t>
  </si>
  <si>
    <t>PO Box 571</t>
  </si>
  <si>
    <t>806-267-2607</t>
  </si>
  <si>
    <t>Weatherford</t>
  </si>
  <si>
    <t>Pearsall Independent School District</t>
  </si>
  <si>
    <t>318 Berry Ranch Rd</t>
  </si>
  <si>
    <t>Dr. Nobert Rodriguez</t>
  </si>
  <si>
    <t>830-334-8001</t>
  </si>
  <si>
    <t>Pharr-San Juan-Alamo ISD</t>
  </si>
  <si>
    <t>PO Box 769</t>
  </si>
  <si>
    <t>Pharr</t>
  </si>
  <si>
    <t>Seymour Hospital</t>
  </si>
  <si>
    <t>200 Stadium Dr</t>
  </si>
  <si>
    <t>Seymour</t>
  </si>
  <si>
    <t>76380</t>
  </si>
  <si>
    <t>940-889-5572</t>
  </si>
  <si>
    <t>Southeast Volunteer Fire Department Inc</t>
  </si>
  <si>
    <t>PO Box 34070</t>
  </si>
  <si>
    <t>77234-4070</t>
  </si>
  <si>
    <t>Ed Baker</t>
  </si>
  <si>
    <t>281-482-5588</t>
  </si>
  <si>
    <t>Southern Brooks Volunteer Fire Department</t>
  </si>
  <si>
    <t>P.O. Box 57</t>
  </si>
  <si>
    <t>7225 S Hwy 281</t>
  </si>
  <si>
    <t>Encino</t>
  </si>
  <si>
    <t>78353-0057</t>
  </si>
  <si>
    <t>Pedro Rodriguez, Jr.</t>
  </si>
  <si>
    <t>prodriguez066@yahoo.com</t>
  </si>
  <si>
    <t>361-455-2890</t>
  </si>
  <si>
    <t>Texas Air Museum</t>
  </si>
  <si>
    <t>1234 99th St</t>
  </si>
  <si>
    <t>John D Tosh</t>
  </si>
  <si>
    <t>210-977-9885</t>
  </si>
  <si>
    <t>Texoma Area Solid Waste Authority</t>
  </si>
  <si>
    <t>25090 State Highway 56</t>
  </si>
  <si>
    <t>Whitesboro</t>
  </si>
  <si>
    <t>903-564-4749</t>
  </si>
  <si>
    <t>The National Vietnam War Museum</t>
  </si>
  <si>
    <t>PO Box 1779</t>
  </si>
  <si>
    <t>76086</t>
  </si>
  <si>
    <t>Jim Messinger</t>
  </si>
  <si>
    <t>Thomsen Foundation</t>
  </si>
  <si>
    <t>PO Box 1552</t>
  </si>
  <si>
    <t>Gainsville</t>
  </si>
  <si>
    <t>Lisa Bellows</t>
  </si>
  <si>
    <t>940-736-3996</t>
  </si>
  <si>
    <t>Throckmorton Volunteer Fire Department</t>
  </si>
  <si>
    <t>P.O. Box 326</t>
  </si>
  <si>
    <t>Throckmorton</t>
  </si>
  <si>
    <t>76483</t>
  </si>
  <si>
    <t>Rob Renkin</t>
  </si>
  <si>
    <t>tvfd7648@outlook.com</t>
  </si>
  <si>
    <t>940-257-7690</t>
  </si>
  <si>
    <t>Town of Fulton</t>
  </si>
  <si>
    <t>209 N 7th St</t>
  </si>
  <si>
    <t>361-729-5533</t>
  </si>
  <si>
    <t>Town of Woodson</t>
  </si>
  <si>
    <t>PO Box 251</t>
  </si>
  <si>
    <t>Woodson</t>
  </si>
  <si>
    <t>Bobby Mathiews</t>
  </si>
  <si>
    <t>Twin City Mission Inc</t>
  </si>
  <si>
    <t>PO Box 3490</t>
  </si>
  <si>
    <t>Bryan</t>
  </si>
  <si>
    <t>979-822-7511</t>
  </si>
  <si>
    <t>USS Lexington Museum on the Bay</t>
  </si>
  <si>
    <t>PO Box 23076</t>
  </si>
  <si>
    <t>M Charles Reustle</t>
  </si>
  <si>
    <t>361-765-0528</t>
  </si>
  <si>
    <t>Wise County</t>
  </si>
  <si>
    <t>PO Box 899</t>
  </si>
  <si>
    <t>Ann McCuiston</t>
  </si>
  <si>
    <t>940-627-5744</t>
  </si>
  <si>
    <t>VA</t>
  </si>
  <si>
    <t>Montpelier</t>
  </si>
  <si>
    <t>VT</t>
  </si>
  <si>
    <t>2591 Lily Pond Road</t>
  </si>
  <si>
    <t>Lyndonville</t>
  </si>
  <si>
    <t>05851</t>
  </si>
  <si>
    <t>George H Gardner</t>
  </si>
  <si>
    <t>802-626-3209x129</t>
  </si>
  <si>
    <t>Town of Derby</t>
  </si>
  <si>
    <t>124 Main St.</t>
  </si>
  <si>
    <t>Derby</t>
  </si>
  <si>
    <t>05829-9744</t>
  </si>
  <si>
    <t>802-766-2017</t>
  </si>
  <si>
    <t>Town of Tinmouth</t>
  </si>
  <si>
    <t>515 North End Road</t>
  </si>
  <si>
    <t>Tinmouth</t>
  </si>
  <si>
    <t>Gail Fallar</t>
  </si>
  <si>
    <t>802-446-2498</t>
  </si>
  <si>
    <t>Vermont Flight Academy</t>
  </si>
  <si>
    <t>3060 Williston Rd., Suite 10</t>
  </si>
  <si>
    <t>So. Burlington</t>
  </si>
  <si>
    <t>Douglas W. Smith</t>
  </si>
  <si>
    <t>802-863-5988</t>
  </si>
  <si>
    <t>Washington County Mental Health</t>
  </si>
  <si>
    <t>05601-0647</t>
  </si>
  <si>
    <t>Todd Parker</t>
  </si>
  <si>
    <t>802-229-0591</t>
  </si>
  <si>
    <t>Grant County Fire District #5</t>
  </si>
  <si>
    <t>11058 Nelson Road</t>
  </si>
  <si>
    <t>Moses Lake</t>
  </si>
  <si>
    <t>WA</t>
  </si>
  <si>
    <t>509-765-3175</t>
  </si>
  <si>
    <t>WI</t>
  </si>
  <si>
    <t>Pierce County Sheriffs Department</t>
  </si>
  <si>
    <t>Ellsworth</t>
  </si>
  <si>
    <t>715-273-5051</t>
  </si>
  <si>
    <t>N2350 Cty 5</t>
  </si>
  <si>
    <t>Juda</t>
  </si>
  <si>
    <t>Joe Jones</t>
  </si>
  <si>
    <t>608-934-5326</t>
  </si>
  <si>
    <t>Town of Winter</t>
  </si>
  <si>
    <t>Winter</t>
  </si>
  <si>
    <t>715-266-3131</t>
  </si>
  <si>
    <t>WV</t>
  </si>
  <si>
    <t>Lifetime Members</t>
  </si>
  <si>
    <t>806-676-6446</t>
  </si>
  <si>
    <t>LM</t>
  </si>
  <si>
    <t>Daryl Haeder</t>
  </si>
  <si>
    <t>107 Ordway SW</t>
  </si>
  <si>
    <t>605-354-5667-cell</t>
  </si>
  <si>
    <t>605-352-5667</t>
  </si>
  <si>
    <t>Jerry Holland</t>
  </si>
  <si>
    <t>Curtis Howard</t>
  </si>
  <si>
    <t>6045 New City Rd</t>
  </si>
  <si>
    <t>Rochester</t>
  </si>
  <si>
    <t>217-836-3528</t>
  </si>
  <si>
    <t>Scott Pepperman</t>
  </si>
  <si>
    <t>5 Briarwood Court</t>
  </si>
  <si>
    <t>Mechanicsburg</t>
  </si>
  <si>
    <t>spepperman@gmail.com</t>
  </si>
  <si>
    <t>717-389-5100</t>
  </si>
  <si>
    <t>Marilyn Trachsel</t>
  </si>
  <si>
    <t>2011 Trenton Ct</t>
  </si>
  <si>
    <t>573-634-6021</t>
  </si>
  <si>
    <t>Oran Redden</t>
  </si>
  <si>
    <t>405-833-3011</t>
  </si>
  <si>
    <t>Bill Wilson</t>
  </si>
  <si>
    <t>608-841-1800</t>
  </si>
  <si>
    <t>Steve Perica</t>
  </si>
  <si>
    <t>AZ</t>
  </si>
  <si>
    <t>602-228-7863</t>
  </si>
  <si>
    <t>Corporate Members</t>
  </si>
  <si>
    <t>Austin</t>
  </si>
  <si>
    <t>Tim Saunders</t>
  </si>
  <si>
    <t>tsaunders@bcmed.org</t>
  </si>
  <si>
    <t>Donna Johnson</t>
  </si>
  <si>
    <t>edgeleyfire@gmail.com</t>
  </si>
  <si>
    <t>PO Box 1079</t>
  </si>
  <si>
    <t>jlsheriff@bondcountyil.com</t>
  </si>
  <si>
    <t>Richie Beyer</t>
  </si>
  <si>
    <t>wrbechd@elmoreco.org</t>
  </si>
  <si>
    <t>334-514-5841</t>
  </si>
  <si>
    <t>100 E Commerce Street Ste. 200</t>
  </si>
  <si>
    <t>463 Mill Street</t>
  </si>
  <si>
    <t>815-923-4391x402</t>
  </si>
  <si>
    <t>Nick Kallas</t>
  </si>
  <si>
    <t>7000 Olson Rd</t>
  </si>
  <si>
    <t>Illinois Railway Museum</t>
  </si>
  <si>
    <t>James D. Leitschuh</t>
  </si>
  <si>
    <t>wehring@yahoo.com</t>
  </si>
  <si>
    <t>Gene Newkirk</t>
  </si>
  <si>
    <t>Stefanie Keen</t>
  </si>
  <si>
    <t>lamar@arkansas.net</t>
  </si>
  <si>
    <t>Northcentral Arkansas Development Council</t>
  </si>
  <si>
    <t>P.O. Box 3349</t>
  </si>
  <si>
    <t>72503-3349</t>
  </si>
  <si>
    <t>870-793-5765</t>
  </si>
  <si>
    <t>828-926-0866</t>
  </si>
  <si>
    <t>mmehaffey@maggievalleync.gov</t>
  </si>
  <si>
    <t xml:space="preserve"> </t>
  </si>
  <si>
    <t>P.O. Box 897</t>
  </si>
  <si>
    <t>McCrory</t>
  </si>
  <si>
    <t>72101</t>
  </si>
  <si>
    <t>City of England</t>
  </si>
  <si>
    <t>England</t>
  </si>
  <si>
    <t>72046</t>
  </si>
  <si>
    <t>501-842-3911</t>
  </si>
  <si>
    <t>72209</t>
  </si>
  <si>
    <t>City of Austin</t>
  </si>
  <si>
    <t>72007</t>
  </si>
  <si>
    <t>Randy McKenzie</t>
  </si>
  <si>
    <t>rmckenzie@austin-ar.com</t>
  </si>
  <si>
    <t>501-941-2648</t>
  </si>
  <si>
    <t>City of Caldwell</t>
  </si>
  <si>
    <t>P.O. Box 193</t>
  </si>
  <si>
    <t>Caldwell</t>
  </si>
  <si>
    <t>72322-0193</t>
  </si>
  <si>
    <t>870-633-1513</t>
  </si>
  <si>
    <t>Butch House</t>
  </si>
  <si>
    <t>bhouse@cityofengland.org</t>
  </si>
  <si>
    <t>City of Marshall</t>
  </si>
  <si>
    <t>P.O. Box 1420</t>
  </si>
  <si>
    <t>72650</t>
  </si>
  <si>
    <t>Kevin Elliott</t>
  </si>
  <si>
    <t>marshallarwater@gmail.com</t>
  </si>
  <si>
    <t>870-448-2543</t>
  </si>
  <si>
    <t>City of McCrory</t>
  </si>
  <si>
    <t>Doyle W. Fowler</t>
  </si>
  <si>
    <t>doylewfowler001@hotmail.com</t>
  </si>
  <si>
    <t>870-731-2041</t>
  </si>
  <si>
    <t>Halley Volunteer Fire Department</t>
  </si>
  <si>
    <t>1045 Hwy 159-S</t>
  </si>
  <si>
    <t>Dermott</t>
  </si>
  <si>
    <t>71638</t>
  </si>
  <si>
    <t>John B. Hite</t>
  </si>
  <si>
    <t>Highway 71 Water District No 1</t>
  </si>
  <si>
    <t>8014 N Hwy 71</t>
  </si>
  <si>
    <t>72921</t>
  </si>
  <si>
    <t>Jesse McChristian, Jr</t>
  </si>
  <si>
    <t>hwy71@h20.arcoxmail.com</t>
  </si>
  <si>
    <t>479-632-2508</t>
  </si>
  <si>
    <t>Izard County</t>
  </si>
  <si>
    <t>Eric Smith</t>
  </si>
  <si>
    <t>countyjudge@izardcountyar.org</t>
  </si>
  <si>
    <t>870-368-4328</t>
  </si>
  <si>
    <t>Town of St. Charles</t>
  </si>
  <si>
    <t>608 Broadway</t>
  </si>
  <si>
    <t>St. Charles</t>
  </si>
  <si>
    <t>72140</t>
  </si>
  <si>
    <t>Robert Patrick</t>
  </si>
  <si>
    <t>mayorrfpatrick@centurytel.net</t>
  </si>
  <si>
    <t>870-282-3425</t>
  </si>
  <si>
    <t>Cave City Nursing Home</t>
  </si>
  <si>
    <t>442 Taylor Circle</t>
  </si>
  <si>
    <t>72521</t>
  </si>
  <si>
    <t>amaupin@myccnh.org</t>
  </si>
  <si>
    <t>870-283-5313</t>
  </si>
  <si>
    <t>Central Baptist Church Food Pantry</t>
  </si>
  <si>
    <t>5200 Fairway Ave</t>
  </si>
  <si>
    <t>72116</t>
  </si>
  <si>
    <t>Dale Prater</t>
  </si>
  <si>
    <t>susieprater@sbcglobal.net</t>
  </si>
  <si>
    <t>501-680-1427</t>
  </si>
  <si>
    <t>City of Evening Shade</t>
  </si>
  <si>
    <t>P.O. Box 235</t>
  </si>
  <si>
    <t>Evening Shade</t>
  </si>
  <si>
    <t>72532</t>
  </si>
  <si>
    <t>Lonnie Haley</t>
  </si>
  <si>
    <t>eveningshadecity@gmail.com</t>
  </si>
  <si>
    <t>870-266-3833</t>
  </si>
  <si>
    <t>City of Flippin</t>
  </si>
  <si>
    <t>P.O. Box 40</t>
  </si>
  <si>
    <t>Flippin</t>
  </si>
  <si>
    <t>72634</t>
  </si>
  <si>
    <t>J. L. Wagoner</t>
  </si>
  <si>
    <t>cofmaintenance@hotmail.com</t>
  </si>
  <si>
    <t>870-453-8300</t>
  </si>
  <si>
    <t>72143</t>
  </si>
  <si>
    <t>City of Thornton</t>
  </si>
  <si>
    <t>123 S. Oak</t>
  </si>
  <si>
    <t>Thornton</t>
  </si>
  <si>
    <t>71766</t>
  </si>
  <si>
    <t>Libby Coates</t>
  </si>
  <si>
    <t>cityofthornton@windstream.net</t>
  </si>
  <si>
    <t>870-352-3576</t>
  </si>
  <si>
    <t>Little Rock Electrical JATC</t>
  </si>
  <si>
    <t>7418 South University Ave</t>
  </si>
  <si>
    <t>Crystal Cormell</t>
  </si>
  <si>
    <t>501-565-0768</t>
  </si>
  <si>
    <t>Town of Success</t>
  </si>
  <si>
    <t>P.O. Box 176</t>
  </si>
  <si>
    <t>Success</t>
  </si>
  <si>
    <t>72470</t>
  </si>
  <si>
    <t>870-276-5510</t>
  </si>
  <si>
    <t>870-449-4061</t>
  </si>
  <si>
    <t>72687</t>
  </si>
  <si>
    <t>Yellville</t>
  </si>
  <si>
    <t>1124 North Panther Avenue</t>
  </si>
  <si>
    <t>Yellville-Summit Public Schools</t>
  </si>
  <si>
    <t>Mike Harris</t>
  </si>
  <si>
    <t>6 Sawyer Ct</t>
  </si>
  <si>
    <t>501-613-2206</t>
  </si>
  <si>
    <t>mharris82058@yahoo.com</t>
  </si>
  <si>
    <t>Dewey Blevins</t>
  </si>
  <si>
    <t>606-454-0207</t>
  </si>
  <si>
    <t>dewey52blevins@gmail.com</t>
  </si>
  <si>
    <t>Cabot Parks and Recreation</t>
  </si>
  <si>
    <t>508 N Lincoln St</t>
  </si>
  <si>
    <t>Cabot</t>
  </si>
  <si>
    <t>72023</t>
  </si>
  <si>
    <t>Travis Young</t>
  </si>
  <si>
    <t>tyoung@cabotparks.com</t>
  </si>
  <si>
    <t>501-605-1506</t>
  </si>
  <si>
    <t>Rockport/Mt Willow Volunteer Fire Department</t>
  </si>
  <si>
    <t>P.O. Box 959</t>
  </si>
  <si>
    <t>72104</t>
  </si>
  <si>
    <t>Damon Dyer</t>
  </si>
  <si>
    <t>501-337-6201</t>
  </si>
  <si>
    <t>Dennis Gilstrap</t>
  </si>
  <si>
    <t>Clark Brent</t>
  </si>
  <si>
    <t>City of Hazen</t>
  </si>
  <si>
    <t>P.O. Box 564</t>
  </si>
  <si>
    <t>Hazen</t>
  </si>
  <si>
    <t>72064</t>
  </si>
  <si>
    <t>David Duch</t>
  </si>
  <si>
    <t>hazenmayor@cityofhazen.org</t>
  </si>
  <si>
    <t>870-255-4521</t>
  </si>
  <si>
    <t>Mark Pappenfus</t>
  </si>
  <si>
    <t>mpappenfus@ci.foley.mn.us</t>
  </si>
  <si>
    <t>City of Adona</t>
  </si>
  <si>
    <t>Adona</t>
  </si>
  <si>
    <t>72001</t>
  </si>
  <si>
    <t>Marie Narvey</t>
  </si>
  <si>
    <t>adonacityhall@outlook.com</t>
  </si>
  <si>
    <t>501-662-4848</t>
  </si>
  <si>
    <t>City of Lavaca</t>
  </si>
  <si>
    <t>P.O. Box 3</t>
  </si>
  <si>
    <t>72941</t>
  </si>
  <si>
    <t>Hugh Hardgrave</t>
  </si>
  <si>
    <t>lavcity@pinncom.com</t>
  </si>
  <si>
    <t>479-674-5616</t>
  </si>
  <si>
    <t>Gibbon</t>
  </si>
  <si>
    <t>Thomas Decker</t>
  </si>
  <si>
    <t>tommy@starlandschool.org</t>
  </si>
  <si>
    <t>507-995-3597</t>
  </si>
  <si>
    <t>Roschell Eaton</t>
  </si>
  <si>
    <t>Tim Porter</t>
  </si>
  <si>
    <t>201 N State Street</t>
  </si>
  <si>
    <t>bpha@bentonhousing.org</t>
  </si>
  <si>
    <t>Keith Sutton</t>
  </si>
  <si>
    <t>Lakota Youth Development</t>
  </si>
  <si>
    <t>C</t>
  </si>
  <si>
    <t>City of McRae</t>
  </si>
  <si>
    <t>P.O. Box 189</t>
  </si>
  <si>
    <t>McRae</t>
  </si>
  <si>
    <t>501-726-3621</t>
  </si>
  <si>
    <t>Tommy J. Pruitt</t>
  </si>
  <si>
    <t>joelpruitt53@yahoo.com</t>
  </si>
  <si>
    <t>City of Sulphur Springs</t>
  </si>
  <si>
    <t>Sulphur Springs</t>
  </si>
  <si>
    <t>72768</t>
  </si>
  <si>
    <t>Shane Weber</t>
  </si>
  <si>
    <t>cityofsulphursprings@outlook.com</t>
  </si>
  <si>
    <t>479-298-3218</t>
  </si>
  <si>
    <t>Patrick Dennis</t>
  </si>
  <si>
    <t>Gov Deals</t>
  </si>
  <si>
    <t>Linda Riley</t>
  </si>
  <si>
    <t>555 W. Overlook Dr</t>
  </si>
  <si>
    <t>Rickey L. Craig</t>
  </si>
  <si>
    <t>Mary Alleman</t>
  </si>
  <si>
    <t>marya@chof.net</t>
  </si>
  <si>
    <t>Gem Highway District</t>
  </si>
  <si>
    <t>P.O. Box 453</t>
  </si>
  <si>
    <t>Marsing</t>
  </si>
  <si>
    <t>83639</t>
  </si>
  <si>
    <t>Keith Berends</t>
  </si>
  <si>
    <t>208-896-4581</t>
  </si>
  <si>
    <t>Clay Snider</t>
  </si>
  <si>
    <t>csnider@cooter.k12.mo.us</t>
  </si>
  <si>
    <t>P.O. Box 1000</t>
  </si>
  <si>
    <t>Gary L. Green</t>
  </si>
  <si>
    <t>Lonoke Exceptional School Inc</t>
  </si>
  <si>
    <t>Charese Morris</t>
  </si>
  <si>
    <t>cmorris@cccdd.com</t>
  </si>
  <si>
    <t>870-741-5213x1110</t>
  </si>
  <si>
    <t>Brian Barber</t>
  </si>
  <si>
    <t>194 West Court St</t>
  </si>
  <si>
    <t>Mineral Springs School Dist</t>
  </si>
  <si>
    <t>Mineral Springs</t>
  </si>
  <si>
    <t>71851</t>
  </si>
  <si>
    <t>870-287-4748</t>
  </si>
  <si>
    <t>hcrfd700@gmail.com</t>
  </si>
  <si>
    <t>Dorothy Nevill</t>
  </si>
  <si>
    <t>Gary Henard</t>
  </si>
  <si>
    <t>cityclerk@stocktonmo.org</t>
  </si>
  <si>
    <t>Mary Noreil</t>
  </si>
  <si>
    <t>Eastern Idaho State Fair</t>
  </si>
  <si>
    <t>97 Park St</t>
  </si>
  <si>
    <t>Blackfoot</t>
  </si>
  <si>
    <t>83221</t>
  </si>
  <si>
    <t>Brandon Bird</t>
  </si>
  <si>
    <t>thefair@funatthefair.com</t>
  </si>
  <si>
    <t>208-785-2480</t>
  </si>
  <si>
    <t>Jim Maret</t>
  </si>
  <si>
    <t>jmaret@nyssacity.org</t>
  </si>
  <si>
    <t>Dr. Tiffany Wright</t>
  </si>
  <si>
    <t>tiffany.wright@wc.sc.gov</t>
  </si>
  <si>
    <t>vbcrc@vbcrc.org</t>
  </si>
  <si>
    <t>roads@newlenox.org</t>
  </si>
  <si>
    <t>stefanie@settlersirrigation.org</t>
  </si>
  <si>
    <t>1910 N. Garden</t>
  </si>
  <si>
    <t>howetwp@usachoice.net</t>
  </si>
  <si>
    <t>Thomas Boatwright</t>
  </si>
  <si>
    <t>t_boatwright@hotmail.com</t>
  </si>
  <si>
    <t>Greater Middleton Parks &amp; Recreation</t>
  </si>
  <si>
    <t>310 N. Hawthorne</t>
  </si>
  <si>
    <t>Middleton</t>
  </si>
  <si>
    <t>83644</t>
  </si>
  <si>
    <t>208-585-3461</t>
  </si>
  <si>
    <t>Jefferson County Noxious Weed Control Dept</t>
  </si>
  <si>
    <t>665 N 2880E</t>
  </si>
  <si>
    <t>Roberts</t>
  </si>
  <si>
    <t>83444</t>
  </si>
  <si>
    <t>Mitch Whitmill</t>
  </si>
  <si>
    <t>jeffersonweed@yahoo.com</t>
  </si>
  <si>
    <t>208-745-9221</t>
  </si>
  <si>
    <t>Lemhi County</t>
  </si>
  <si>
    <t>206 Courthouse Dr</t>
  </si>
  <si>
    <t>Salmon</t>
  </si>
  <si>
    <t>83467</t>
  </si>
  <si>
    <t>208-756-2861</t>
  </si>
  <si>
    <t>Burley Irrigation District</t>
  </si>
  <si>
    <t>246 East 100 South</t>
  </si>
  <si>
    <t>Burley</t>
  </si>
  <si>
    <t>83318</t>
  </si>
  <si>
    <t>P.O. Box 1179</t>
  </si>
  <si>
    <t>83606</t>
  </si>
  <si>
    <t>208-455-3000</t>
  </si>
  <si>
    <t>Clarkridge Volunteer Fire Dept</t>
  </si>
  <si>
    <t>P.O. Box 240</t>
  </si>
  <si>
    <t>Clarkridge</t>
  </si>
  <si>
    <t>72623</t>
  </si>
  <si>
    <t>870-425-3230</t>
  </si>
  <si>
    <t>clarkridgefd@gmail.com</t>
  </si>
  <si>
    <t>208-392-9934</t>
  </si>
  <si>
    <t>Daniel J. Gasiorowski</t>
  </si>
  <si>
    <t>Placerville</t>
  </si>
  <si>
    <t>100 E. Granite St.</t>
  </si>
  <si>
    <t>Placerville Fire Protection District</t>
  </si>
  <si>
    <t>Beverly Wolfe</t>
  </si>
  <si>
    <t>76241-1552</t>
  </si>
  <si>
    <t>Gary Doerhoff</t>
  </si>
  <si>
    <t>gdoerhoff@crockerschools.org</t>
  </si>
  <si>
    <t>402-823-4118</t>
  </si>
  <si>
    <t>P.O. Box 1168</t>
  </si>
  <si>
    <t>610-583-1514</t>
  </si>
  <si>
    <t>Frankie Williams</t>
  </si>
  <si>
    <t>fwilliams@tuskegeealabama.gov</t>
  </si>
  <si>
    <t>101 Fonville St.</t>
  </si>
  <si>
    <t>334-720-0547</t>
  </si>
  <si>
    <t>cog@yelcot.net</t>
  </si>
  <si>
    <t>Jackie Steward</t>
  </si>
  <si>
    <t>jstewart@warrencountyambulance.com</t>
  </si>
  <si>
    <t>georgegardner@kingdomeast.org</t>
  </si>
  <si>
    <t>Steve Daleske</t>
  </si>
  <si>
    <t>Barbara D. Brewster</t>
  </si>
  <si>
    <t>Kellen Messmer</t>
  </si>
  <si>
    <t>P.O. Box 52</t>
  </si>
  <si>
    <t>701-824-2798</t>
  </si>
  <si>
    <t>kellen@ndsupernet.com</t>
  </si>
  <si>
    <t>Safe Harbor Church of Little Rock</t>
  </si>
  <si>
    <t>72206</t>
  </si>
  <si>
    <t>Melba School District #136</t>
  </si>
  <si>
    <t>P.O. Box 185</t>
  </si>
  <si>
    <t>Melba</t>
  </si>
  <si>
    <t>83641</t>
  </si>
  <si>
    <t>208-495-1141</t>
  </si>
  <si>
    <t>Brandy Woods</t>
  </si>
  <si>
    <t>brandyw@shawneecc.edu</t>
  </si>
  <si>
    <t>Amber Diehl</t>
  </si>
  <si>
    <t>50 East Ave., Suite 2</t>
  </si>
  <si>
    <t>Bernville</t>
  </si>
  <si>
    <t>19506</t>
  </si>
  <si>
    <t>admin@clearlaketownship.net</t>
  </si>
  <si>
    <t>Sioux Council Boy Scouts of America</t>
  </si>
  <si>
    <t>Barry Schloss</t>
  </si>
  <si>
    <t>bsaranger@aol.com</t>
  </si>
  <si>
    <t>605-660-6028</t>
  </si>
  <si>
    <t>Dane Blankenship</t>
  </si>
  <si>
    <t>Shane Woody</t>
  </si>
  <si>
    <t>Deborah Forbes</t>
  </si>
  <si>
    <t>918-483-0176</t>
  </si>
  <si>
    <t>Randy Tankersley</t>
  </si>
  <si>
    <t>rtankersley@cityofpottsville.com</t>
  </si>
  <si>
    <t>City of Scotts Mills</t>
  </si>
  <si>
    <t>Scotts Mills</t>
  </si>
  <si>
    <t>97375</t>
  </si>
  <si>
    <t>clerk@scottsmills.org</t>
  </si>
  <si>
    <t>503-873-4535</t>
  </si>
  <si>
    <t>City of Silverton</t>
  </si>
  <si>
    <t>306 S Water St</t>
  </si>
  <si>
    <t>Silverton</t>
  </si>
  <si>
    <t>97381</t>
  </si>
  <si>
    <t>503-874-2206</t>
  </si>
  <si>
    <t>Farmers Irrigation District</t>
  </si>
  <si>
    <t>1985 Country Club Rd</t>
  </si>
  <si>
    <t>Hood River</t>
  </si>
  <si>
    <t>97031</t>
  </si>
  <si>
    <t>541-387-5261</t>
  </si>
  <si>
    <t>Klamath County Fire District #4</t>
  </si>
  <si>
    <t>4041 Balsam Dr</t>
  </si>
  <si>
    <t>541-884-1670</t>
  </si>
  <si>
    <t>Stacy Mendenhall</t>
  </si>
  <si>
    <t>County of Baker County Roads</t>
  </si>
  <si>
    <t>1995 3rd St</t>
  </si>
  <si>
    <t>Baker City</t>
  </si>
  <si>
    <t>97814</t>
  </si>
  <si>
    <t>Nolan Perkins</t>
  </si>
  <si>
    <t>bcroad@bakercounty.org</t>
  </si>
  <si>
    <t>541-523-6417</t>
  </si>
  <si>
    <t>Elsie-Vinemaple RFPD #11</t>
  </si>
  <si>
    <t>42644 Loyd Lane</t>
  </si>
  <si>
    <t>Seaside</t>
  </si>
  <si>
    <t>97138</t>
  </si>
  <si>
    <t>Hans Mulder</t>
  </si>
  <si>
    <t>503-755-2326</t>
  </si>
  <si>
    <t>Partnerships in Community Living Inc</t>
  </si>
  <si>
    <t>480 Main St E</t>
  </si>
  <si>
    <t>503-838-2403</t>
  </si>
  <si>
    <t>UHI Contracts, LLC</t>
  </si>
  <si>
    <t>Natasha Atkinson</t>
  </si>
  <si>
    <t>sabrina@umpquahomes.org</t>
  </si>
  <si>
    <t>541-673-2240</t>
  </si>
  <si>
    <t>Yachats</t>
  </si>
  <si>
    <t>97498</t>
  </si>
  <si>
    <t>Union County Public Works</t>
  </si>
  <si>
    <t>P.O. Box 1103</t>
  </si>
  <si>
    <t>10513 N. McAlister Road</t>
  </si>
  <si>
    <t>LaGrande</t>
  </si>
  <si>
    <t>Doug Wright</t>
  </si>
  <si>
    <t>dwright@union-county.org</t>
  </si>
  <si>
    <t>541-963-1016</t>
  </si>
  <si>
    <t>Luckiamute Valley Charter Schools</t>
  </si>
  <si>
    <t>17475 Bridgeport Rd</t>
  </si>
  <si>
    <t>97338</t>
  </si>
  <si>
    <t>503-623-4837</t>
  </si>
  <si>
    <t>Donald Smith</t>
  </si>
  <si>
    <t>newlisbonhighway@gmail.com</t>
  </si>
  <si>
    <t>North Santiam School District</t>
  </si>
  <si>
    <t>1155 N 3rd Ave</t>
  </si>
  <si>
    <t>Stayton</t>
  </si>
  <si>
    <t>97383</t>
  </si>
  <si>
    <t>Jane Nofziger</t>
  </si>
  <si>
    <t>jane.nofziger@nsantiam.k12.or.us</t>
  </si>
  <si>
    <t>503-769-4187</t>
  </si>
  <si>
    <t>Cheryl Bowles</t>
  </si>
  <si>
    <t>North Morrow Vector Control District</t>
  </si>
  <si>
    <t>Boardman</t>
  </si>
  <si>
    <t>97818</t>
  </si>
  <si>
    <t>Gregory A Barron</t>
  </si>
  <si>
    <t>gbarron@centurytel.net</t>
  </si>
  <si>
    <t>541-481-6082</t>
  </si>
  <si>
    <t>St Paul Rural Fire Protection District</t>
  </si>
  <si>
    <t>St Paul</t>
  </si>
  <si>
    <t>97137-0001</t>
  </si>
  <si>
    <t>503-633-4602</t>
  </si>
  <si>
    <t>Yachats Rural Fire Protection District</t>
  </si>
  <si>
    <t>Frankie M Petrick</t>
  </si>
  <si>
    <t>yrfpd@peak.org</t>
  </si>
  <si>
    <t>541-547-3266</t>
  </si>
  <si>
    <t>bmswd@sdplains.com</t>
  </si>
  <si>
    <t>Momeyer Volunteer Fire Rescue Inc</t>
  </si>
  <si>
    <t>Roger Osborn</t>
  </si>
  <si>
    <t>479-518-5052</t>
  </si>
  <si>
    <t>P.O. Box 1073</t>
  </si>
  <si>
    <t>Oak Lodge Water Services District</t>
  </si>
  <si>
    <t>14496 SE River Rd</t>
  </si>
  <si>
    <t>Milwaukie</t>
  </si>
  <si>
    <t>97267</t>
  </si>
  <si>
    <t>503-353-4203</t>
  </si>
  <si>
    <t>Joppa, Hulaco &amp; Ryan Water Authority</t>
  </si>
  <si>
    <t>15689 AL Highway 69</t>
  </si>
  <si>
    <t>Joppa</t>
  </si>
  <si>
    <t>35087</t>
  </si>
  <si>
    <t>Carol Seguin</t>
  </si>
  <si>
    <t>jhrwater@otelco.net</t>
  </si>
  <si>
    <t>256-586-5974</t>
  </si>
  <si>
    <t>South Central AL Mental Health Center</t>
  </si>
  <si>
    <t>19815 Bay Branch Rd</t>
  </si>
  <si>
    <t>Andalusia</t>
  </si>
  <si>
    <t>36420</t>
  </si>
  <si>
    <t>Tommy Wright</t>
  </si>
  <si>
    <t>tommy.wright@scamhc.org</t>
  </si>
  <si>
    <t>334-428-5017</t>
  </si>
  <si>
    <t>City of Samson</t>
  </si>
  <si>
    <t>16 E Main St</t>
  </si>
  <si>
    <t>Samson</t>
  </si>
  <si>
    <t>36477</t>
  </si>
  <si>
    <t>Michelle S. Flanery</t>
  </si>
  <si>
    <t>cityofsamson@centurytel.net</t>
  </si>
  <si>
    <t>334-898-7541</t>
  </si>
  <si>
    <t>Cullman Caring for Kids, Inc.</t>
  </si>
  <si>
    <t>402 Arnold St NE, Suite W-1</t>
  </si>
  <si>
    <t>35055</t>
  </si>
  <si>
    <t>Javor Daniel</t>
  </si>
  <si>
    <t>cullmancaringforkids@msn.com</t>
  </si>
  <si>
    <t>256-739-1111</t>
  </si>
  <si>
    <t>Town of Trinity</t>
  </si>
  <si>
    <t>35 Preston Dr</t>
  </si>
  <si>
    <t>Trinity</t>
  </si>
  <si>
    <t>35673</t>
  </si>
  <si>
    <t>Vaughn Goodwin</t>
  </si>
  <si>
    <t>townoftrinity@trinityal.gov</t>
  </si>
  <si>
    <t>256-353-2474</t>
  </si>
  <si>
    <t>Town of Repton</t>
  </si>
  <si>
    <t>Repton</t>
  </si>
  <si>
    <t>36475</t>
  </si>
  <si>
    <t>Lisa Bartlett</t>
  </si>
  <si>
    <t>townofrepton@frontiernet.net</t>
  </si>
  <si>
    <t>251-248-2370</t>
  </si>
  <si>
    <t>Stayton Fire District</t>
  </si>
  <si>
    <t>1988 W Ida St</t>
  </si>
  <si>
    <t>503-769-2601</t>
  </si>
  <si>
    <t>4100 S Western Avenue</t>
  </si>
  <si>
    <t>Debbie Julian</t>
  </si>
  <si>
    <t>debra.julian@lifescapesd.org</t>
  </si>
  <si>
    <t>605-444-9919</t>
  </si>
  <si>
    <t>City of Tallassee</t>
  </si>
  <si>
    <t>3 Freeman Ave</t>
  </si>
  <si>
    <t>Tallassee</t>
  </si>
  <si>
    <t>36078</t>
  </si>
  <si>
    <t>Kayla Robinson</t>
  </si>
  <si>
    <t>krobinson@tallassee-al.gov</t>
  </si>
  <si>
    <t>334-283-6571</t>
  </si>
  <si>
    <t>Crossover Ministry</t>
  </si>
  <si>
    <t>P.O. Box 281</t>
  </si>
  <si>
    <t>Greg White</t>
  </si>
  <si>
    <t>greg@wandmcpa.com</t>
  </si>
  <si>
    <t>334-222-2907</t>
  </si>
  <si>
    <t>Athens City Schools</t>
  </si>
  <si>
    <t>455 Highway 31 North</t>
  </si>
  <si>
    <t>35611</t>
  </si>
  <si>
    <t>City of Brewton</t>
  </si>
  <si>
    <t>P.O. Box 368</t>
  </si>
  <si>
    <t>Brewton</t>
  </si>
  <si>
    <t>36427-0368</t>
  </si>
  <si>
    <t>Tim Jordan</t>
  </si>
  <si>
    <t>tim@cityoflisbon.net</t>
  </si>
  <si>
    <t>Idanha-Detroit Rural Fire Protection District</t>
  </si>
  <si>
    <t>Laura Harris</t>
  </si>
  <si>
    <t>503-854-3494</t>
  </si>
  <si>
    <t>Tuscaloosa County Schools</t>
  </si>
  <si>
    <t>P.O. Box 2568</t>
  </si>
  <si>
    <t>35403</t>
  </si>
  <si>
    <t>City of New Hope</t>
  </si>
  <si>
    <t>P.O. Box 419</t>
  </si>
  <si>
    <t>New Hope</t>
  </si>
  <si>
    <t>35760</t>
  </si>
  <si>
    <t>256-723-2616</t>
  </si>
  <si>
    <t>Lamar County Commission</t>
  </si>
  <si>
    <t>P.O. Box 338</t>
  </si>
  <si>
    <t>Vernon</t>
  </si>
  <si>
    <t>35592</t>
  </si>
  <si>
    <t>Suzanne Ives</t>
  </si>
  <si>
    <t>lamarcountycommission@yahoo.com</t>
  </si>
  <si>
    <t>205-695-7333</t>
  </si>
  <si>
    <t>Alabama Historic Ironworks Commission</t>
  </si>
  <si>
    <t>12632 Confederate Pkwy</t>
  </si>
  <si>
    <t>McCalla</t>
  </si>
  <si>
    <t>35111</t>
  </si>
  <si>
    <t>Lisa Carroll</t>
  </si>
  <si>
    <t>205-477-5711x13</t>
  </si>
  <si>
    <t>Black Warrior Council BSA</t>
  </si>
  <si>
    <t>P.O. Drawer 3088</t>
  </si>
  <si>
    <t>Zac Lollar</t>
  </si>
  <si>
    <t>205-554-1680</t>
  </si>
  <si>
    <t>zac.lollar@scouting.org</t>
  </si>
  <si>
    <t>Alabama Agricultural Experiment Station</t>
  </si>
  <si>
    <t>Robert Hensarling</t>
  </si>
  <si>
    <t>110 Comer Hall</t>
  </si>
  <si>
    <t>Auburn University</t>
  </si>
  <si>
    <t>36849</t>
  </si>
  <si>
    <t>mmb0003@auburn.edu</t>
  </si>
  <si>
    <t>334-844-3237</t>
  </si>
  <si>
    <t>Town of Newbern</t>
  </si>
  <si>
    <t>Newbern</t>
  </si>
  <si>
    <t>36725</t>
  </si>
  <si>
    <t>Haywood Stokes, III</t>
  </si>
  <si>
    <t>townofnewbern10@hughes.net</t>
  </si>
  <si>
    <t>334-352-2272</t>
  </si>
  <si>
    <t>City of Vernon</t>
  </si>
  <si>
    <t>Walker County Board of Education</t>
  </si>
  <si>
    <t>P.O. Box 311</t>
  </si>
  <si>
    <t>35502</t>
  </si>
  <si>
    <t>Darrell Waid</t>
  </si>
  <si>
    <t>waidd@wcslive.com</t>
  </si>
  <si>
    <t>205-387-2155</t>
  </si>
  <si>
    <t>4411 County Road 781</t>
  </si>
  <si>
    <t>256-338-2171</t>
  </si>
  <si>
    <t>steve@cascaderuralfire.com</t>
  </si>
  <si>
    <t>910-424-0694</t>
  </si>
  <si>
    <t>Freddy Johnson Sr</t>
  </si>
  <si>
    <t>7221 Stoney Point Road</t>
  </si>
  <si>
    <t>Stoney Point Fire Department</t>
  </si>
  <si>
    <t>City of Letona</t>
  </si>
  <si>
    <t>Letona</t>
  </si>
  <si>
    <t>Sherrel Bennett</t>
  </si>
  <si>
    <t>501-278-0632</t>
  </si>
  <si>
    <t>Olyphant</t>
  </si>
  <si>
    <t>820 N Valley Ave</t>
  </si>
  <si>
    <t>Liberty Hose Co #6</t>
  </si>
  <si>
    <t>Joseph Rusyn</t>
  </si>
  <si>
    <t>joescts@yahoo.com</t>
  </si>
  <si>
    <t>570-614-4306</t>
  </si>
  <si>
    <t>605-669-3125</t>
  </si>
  <si>
    <t>Murdo</t>
  </si>
  <si>
    <t>101 N Main</t>
  </si>
  <si>
    <t>Jones County Ambulance</t>
  </si>
  <si>
    <t>Bethany Newbold</t>
  </si>
  <si>
    <t>Sally Wright</t>
  </si>
  <si>
    <t>admin@cityofhoneygrove.org</t>
  </si>
  <si>
    <t>Cusseta Volunteer Rural Fire and Rescue</t>
  </si>
  <si>
    <t>4429 County Rd 299</t>
  </si>
  <si>
    <t>Cusseta</t>
  </si>
  <si>
    <t>36852</t>
  </si>
  <si>
    <t>Robert P. Gay</t>
  </si>
  <si>
    <t>113 W. Reynolds St</t>
  </si>
  <si>
    <t>36360</t>
  </si>
  <si>
    <t>The Lakeside School</t>
  </si>
  <si>
    <t>1020 Lake Drive</t>
  </si>
  <si>
    <t>Eufaula</t>
  </si>
  <si>
    <t>36027</t>
  </si>
  <si>
    <t>334-687-5748</t>
  </si>
  <si>
    <t>John Mehaffrey</t>
  </si>
  <si>
    <t>awatson@lakesidechiefs.com</t>
  </si>
  <si>
    <t>Charlotte Bradley</t>
  </si>
  <si>
    <t>carlotte@hope-wl.com</t>
  </si>
  <si>
    <t>Lawrence L Graham</t>
  </si>
  <si>
    <t>Hunt</t>
  </si>
  <si>
    <t>The Hunt Water Group</t>
  </si>
  <si>
    <t>830-739-7999</t>
  </si>
  <si>
    <t>Lowndes County Commission</t>
  </si>
  <si>
    <t>Hayneville</t>
  </si>
  <si>
    <t>36040</t>
  </si>
  <si>
    <t>Jacquelyn Thomas</t>
  </si>
  <si>
    <t>jthomas@htcnet.net</t>
  </si>
  <si>
    <t>334-548-2331</t>
  </si>
  <si>
    <t>brotwp@comcast.net</t>
  </si>
  <si>
    <t>803-568-2722</t>
  </si>
  <si>
    <t>mtpleasant@comporium.net</t>
  </si>
  <si>
    <t>Clayton Dixon</t>
  </si>
  <si>
    <t>Swansea</t>
  </si>
  <si>
    <t>PO Box 627</t>
  </si>
  <si>
    <t>Mt Pleasant Swansea Outreach</t>
  </si>
  <si>
    <t>Jimmy L. Witt</t>
  </si>
  <si>
    <t>Robin Triplett</t>
  </si>
  <si>
    <t>Union Rescue Mission</t>
  </si>
  <si>
    <t>PO Box 164057</t>
  </si>
  <si>
    <t>501-370-0808</t>
  </si>
  <si>
    <t>aharris@urmissionlr.org</t>
  </si>
  <si>
    <t>Keith Medlock</t>
  </si>
  <si>
    <t>City of Aliceville</t>
  </si>
  <si>
    <t>419 Memorial Parkway NE</t>
  </si>
  <si>
    <t>Aliceville</t>
  </si>
  <si>
    <t>35442</t>
  </si>
  <si>
    <t>Dineki Mcaa</t>
  </si>
  <si>
    <t>dmccaa@nctv.com</t>
  </si>
  <si>
    <t>205-373-6611</t>
  </si>
  <si>
    <t>salexander@bergman.k12.ar.us</t>
  </si>
  <si>
    <t>neil.martin@cbking.org</t>
  </si>
  <si>
    <t>jwitt.mayor@dardanelle.com</t>
  </si>
  <si>
    <t>Stacy Hampton</t>
  </si>
  <si>
    <t>Michael Burdick</t>
  </si>
  <si>
    <t>mburdick@southeast-ny.gov</t>
  </si>
  <si>
    <t>814-865-4371</t>
  </si>
  <si>
    <t>Glen Feagley</t>
  </si>
  <si>
    <t>University Park</t>
  </si>
  <si>
    <t>Pennsylvania State University</t>
  </si>
  <si>
    <t>Lion Surplus at Penn State</t>
  </si>
  <si>
    <t>1 Services Road</t>
  </si>
  <si>
    <t>City of Monmouth</t>
  </si>
  <si>
    <t>151 Main St W</t>
  </si>
  <si>
    <t>Janet Chenard</t>
  </si>
  <si>
    <t>jchenard@ci.monmouth.or.us</t>
  </si>
  <si>
    <t>503-751-0134</t>
  </si>
  <si>
    <t>Travis Johnson</t>
  </si>
  <si>
    <t>660-882-7718</t>
  </si>
  <si>
    <t>Town of Crossville</t>
  </si>
  <si>
    <t>Crossville</t>
  </si>
  <si>
    <t>35962</t>
  </si>
  <si>
    <t>Chris West</t>
  </si>
  <si>
    <t>crossvillepd28@gmail.com</t>
  </si>
  <si>
    <t>256-528-7121</t>
  </si>
  <si>
    <t>District Attorney's Office</t>
  </si>
  <si>
    <t>P.O. Box 997</t>
  </si>
  <si>
    <t>Alexander City</t>
  </si>
  <si>
    <t>35011</t>
  </si>
  <si>
    <t>256-234-3741</t>
  </si>
  <si>
    <t>Town of Hackleburg</t>
  </si>
  <si>
    <t>P.O. Box 279</t>
  </si>
  <si>
    <t>343 Walker St.</t>
  </si>
  <si>
    <t>Hackleburg</t>
  </si>
  <si>
    <t>35564</t>
  </si>
  <si>
    <t>Jonathan Outz</t>
  </si>
  <si>
    <t>townofhburg@centurytel.net</t>
  </si>
  <si>
    <t>205-935-3133</t>
  </si>
  <si>
    <t>Town of Orrville</t>
  </si>
  <si>
    <t>14761 Main St</t>
  </si>
  <si>
    <t>Orrville</t>
  </si>
  <si>
    <t>36767</t>
  </si>
  <si>
    <t>diannie7@aol.com</t>
  </si>
  <si>
    <t>334-996-9726</t>
  </si>
  <si>
    <t>Terry Daniel</t>
  </si>
  <si>
    <t>Annette Englert</t>
  </si>
  <si>
    <t>jlmerchant75@gmail.com</t>
  </si>
  <si>
    <t>Joan Wilson</t>
  </si>
  <si>
    <t>55760</t>
  </si>
  <si>
    <t>McGregor</t>
  </si>
  <si>
    <t>141 2nd Ave E</t>
  </si>
  <si>
    <t>Haugen Township</t>
  </si>
  <si>
    <t>City of Columbia</t>
  </si>
  <si>
    <t>P.O. Box 43</t>
  </si>
  <si>
    <t>57433</t>
  </si>
  <si>
    <t>Corey Mitchell</t>
  </si>
  <si>
    <t>605-396-2655</t>
  </si>
  <si>
    <t>sledingfclc@gmail.com</t>
  </si>
  <si>
    <t>John L. O'Steen</t>
  </si>
  <si>
    <t>36785</t>
  </si>
  <si>
    <t>334-312-1283</t>
  </si>
  <si>
    <t>Carmelita Arnold</t>
  </si>
  <si>
    <t>collirene.vfd01@yahoo.com</t>
  </si>
  <si>
    <t>Collirene Volunteer Fire Department</t>
  </si>
  <si>
    <t>Tyler</t>
  </si>
  <si>
    <t>lrjatc@lrjatc.com</t>
  </si>
  <si>
    <t>870-368-7070</t>
  </si>
  <si>
    <t>Charles Webster</t>
  </si>
  <si>
    <t>Joe Gildehaus</t>
  </si>
  <si>
    <t>jgildehaus@warrencountymo.org</t>
  </si>
  <si>
    <t>919-556-5178</t>
  </si>
  <si>
    <t>Deborah S Proctor</t>
  </si>
  <si>
    <t>Wake Forest</t>
  </si>
  <si>
    <t>PO Box 828</t>
  </si>
  <si>
    <t>WCPE - FM</t>
  </si>
  <si>
    <t>27588</t>
  </si>
  <si>
    <t>accounting@theclassicalstation.org</t>
  </si>
  <si>
    <t>John Aaman</t>
  </si>
  <si>
    <t>P.O. Box 1562</t>
  </si>
  <si>
    <t>57402-1562</t>
  </si>
  <si>
    <t>Cindy Bowman</t>
  </si>
  <si>
    <t>CindyB@CityofClarence.com</t>
  </si>
  <si>
    <t>Cathy Washington</t>
  </si>
  <si>
    <t>cathy.washington@fairfield.sc.gov</t>
  </si>
  <si>
    <t>803-815-4042</t>
  </si>
  <si>
    <t>Russell Truitt</t>
  </si>
  <si>
    <t>cityofhighland@highland-arkansas.com</t>
  </si>
  <si>
    <t>701-734-6936</t>
  </si>
  <si>
    <t>James D. YoungBird</t>
  </si>
  <si>
    <t>Wilton</t>
  </si>
  <si>
    <t>P.O. Box 304</t>
  </si>
  <si>
    <t>Wilton Fire Protection District</t>
  </si>
  <si>
    <t>P.O. Box 35</t>
  </si>
  <si>
    <t>Linda Tullos</t>
  </si>
  <si>
    <t>linda.tullos@mcgeheeschools.org</t>
  </si>
  <si>
    <t>330 N. Gore Ave</t>
  </si>
  <si>
    <t>Webster Groves</t>
  </si>
  <si>
    <t>63119</t>
  </si>
  <si>
    <t>Paula Fleming</t>
  </si>
  <si>
    <t>paula.fleming@greatcircle.org</t>
  </si>
  <si>
    <t>314-968-2060</t>
  </si>
  <si>
    <t>City of Brookings Parks Department</t>
  </si>
  <si>
    <t>520 3rd St #130</t>
  </si>
  <si>
    <t>57006</t>
  </si>
  <si>
    <t>Allen Kruse</t>
  </si>
  <si>
    <t>akruse@cityofbrookings.org</t>
  </si>
  <si>
    <t>605-697-8331</t>
  </si>
  <si>
    <t>54roxanneschweizer@gmail.com</t>
  </si>
  <si>
    <t>John C. Myrsiades</t>
  </si>
  <si>
    <t>Leroy C Wright Sr</t>
  </si>
  <si>
    <t>accountspayable@boxelder.us</t>
  </si>
  <si>
    <t>856-461-5474</t>
  </si>
  <si>
    <t>jmyrsiades@plymouthtownship.org</t>
  </si>
  <si>
    <t>finance@hillcitysd.org</t>
  </si>
  <si>
    <t>3824 County Road 9</t>
  </si>
  <si>
    <t>Mitzy Sullivan</t>
  </si>
  <si>
    <t>mitzysullivan@hotmail.com</t>
  </si>
  <si>
    <t>Samuel Quarles</t>
  </si>
  <si>
    <t>cityofrosston@yahoo.com</t>
  </si>
  <si>
    <t>208-678-2511</t>
  </si>
  <si>
    <t>manager@burleyirrigation.org</t>
  </si>
  <si>
    <t>Carolyn Harshfield</t>
  </si>
  <si>
    <t>Radginal Dodson</t>
  </si>
  <si>
    <t>info@townofsouthvinemont.com</t>
  </si>
  <si>
    <t>Nathan Trotter</t>
  </si>
  <si>
    <t>Jerod Odoms</t>
  </si>
  <si>
    <t>jodoms@co.washington.id.us</t>
  </si>
  <si>
    <t>nicole.whitaker@darbytwp.org</t>
  </si>
  <si>
    <t>Tim Hinson</t>
  </si>
  <si>
    <t>sadams@melbaschools.org</t>
  </si>
  <si>
    <t>floydromancevfd@gmail.com</t>
  </si>
  <si>
    <t>jhall@smtma.net</t>
  </si>
  <si>
    <t>Dr. Shawn Johnson</t>
  </si>
  <si>
    <t>Matt Wright</t>
  </si>
  <si>
    <t>wrightm@mtree.k12.ar.us</t>
  </si>
  <si>
    <t>318-574-0964</t>
  </si>
  <si>
    <t>Tallulah</t>
  </si>
  <si>
    <t>204 N Cedar St</t>
  </si>
  <si>
    <t>City of Tallulah</t>
  </si>
  <si>
    <t>Charles M. Finlayson</t>
  </si>
  <si>
    <t>Henry Nechemias</t>
  </si>
  <si>
    <t>215-888-5104</t>
  </si>
  <si>
    <t>Clay County Board of Education</t>
  </si>
  <si>
    <t>P.O. Box 120</t>
  </si>
  <si>
    <t>25043</t>
  </si>
  <si>
    <t>Jennifer Paxton</t>
  </si>
  <si>
    <t>jennifer.paxton@k12.wv.us</t>
  </si>
  <si>
    <t>304-587-4266</t>
  </si>
  <si>
    <t>Maintenance Department</t>
  </si>
  <si>
    <t>John DeVries</t>
  </si>
  <si>
    <t>Heidi.Clausen@k12.sd.us</t>
  </si>
  <si>
    <t>Heidi Clausen</t>
  </si>
  <si>
    <t>Newell School Dist 9-2</t>
  </si>
  <si>
    <t>501 Dartmouth Ave</t>
  </si>
  <si>
    <t>57760</t>
  </si>
  <si>
    <t>605-456-2393</t>
  </si>
  <si>
    <t>office@covingtontwp.org</t>
  </si>
  <si>
    <t>Tiffany R. Beal</t>
  </si>
  <si>
    <t>John Emick</t>
  </si>
  <si>
    <t>201 West Mentor St, Room 118</t>
  </si>
  <si>
    <t>Town of Fayetteville</t>
  </si>
  <si>
    <t>125 N. Court St</t>
  </si>
  <si>
    <t>P.O. Box 298</t>
  </si>
  <si>
    <t>25840</t>
  </si>
  <si>
    <t>Matt Diederich</t>
  </si>
  <si>
    <t>fayettevillebusiness@suddenlinkmail.com</t>
  </si>
  <si>
    <t>304-574-0101</t>
  </si>
  <si>
    <t>Huron Area Center for Independence</t>
  </si>
  <si>
    <t>258 3rd St SW</t>
  </si>
  <si>
    <t>57350</t>
  </si>
  <si>
    <t>Ted Haug</t>
  </si>
  <si>
    <t>thaug@cfindependence.com</t>
  </si>
  <si>
    <t>605-352-5698</t>
  </si>
  <si>
    <t>Christa Bittner</t>
  </si>
  <si>
    <t>admin@twinfallshd.org</t>
  </si>
  <si>
    <t>208 Mason Branch Road</t>
  </si>
  <si>
    <t>dustinp1801@gmail.com</t>
  </si>
  <si>
    <t>605-853-3071, ext 229</t>
  </si>
  <si>
    <t>Lisa</t>
  </si>
  <si>
    <t>701-774-9773</t>
  </si>
  <si>
    <t>jim@wprd.us</t>
  </si>
  <si>
    <t>Troy Kruser</t>
  </si>
  <si>
    <t>605-842-2606</t>
  </si>
  <si>
    <t>lisalcclerk@lakecityar.com</t>
  </si>
  <si>
    <t>Coffee County Water Authority</t>
  </si>
  <si>
    <t>401 E Davis Street</t>
  </si>
  <si>
    <t>Elba</t>
  </si>
  <si>
    <t>36323</t>
  </si>
  <si>
    <t>Dale Moseley</t>
  </si>
  <si>
    <t>dale@coffeecountywater.com</t>
  </si>
  <si>
    <t>334-897-0150</t>
  </si>
  <si>
    <t>814-672-4293</t>
  </si>
  <si>
    <t>Charles Gastineau</t>
  </si>
  <si>
    <t>mayor@cityofward.com</t>
  </si>
  <si>
    <t>newphilaboro@gmail.com</t>
  </si>
  <si>
    <t>office.spinkhwy@nrctv.com</t>
  </si>
  <si>
    <t>Sherry Ann Adams, Phd</t>
  </si>
  <si>
    <t>vanceburgmayor@yahoo.com</t>
  </si>
  <si>
    <t>April Felguth</t>
  </si>
  <si>
    <t>Shelia Wheeler</t>
  </si>
  <si>
    <t>Tomeka Butler</t>
  </si>
  <si>
    <t>97470</t>
  </si>
  <si>
    <t>kendrahobbs@ymail.com</t>
  </si>
  <si>
    <t>North Platte Public Service</t>
  </si>
  <si>
    <t>North Platte</t>
  </si>
  <si>
    <t>69101</t>
  </si>
  <si>
    <t>Jill A Garcia</t>
  </si>
  <si>
    <t>royeason@gmail.com</t>
  </si>
  <si>
    <t>402-387-2440</t>
  </si>
  <si>
    <t>Ainsworth</t>
  </si>
  <si>
    <t>87822 432nd Av</t>
  </si>
  <si>
    <t>Ainsworth Irrigation Dist</t>
  </si>
  <si>
    <t>Lance Philben</t>
  </si>
  <si>
    <t>Village of Dannebrog</t>
  </si>
  <si>
    <t>108 Mill St S</t>
  </si>
  <si>
    <t>Dannebrog</t>
  </si>
  <si>
    <t>68831</t>
  </si>
  <si>
    <t>Terry Webb</t>
  </si>
  <si>
    <t>twvillage601@gmail.com</t>
  </si>
  <si>
    <t>308-226-2422</t>
  </si>
  <si>
    <t>Village of Glenvil</t>
  </si>
  <si>
    <t>P.O. Box 76</t>
  </si>
  <si>
    <t>201 Wirters</t>
  </si>
  <si>
    <t>Glenvil</t>
  </si>
  <si>
    <t>68941</t>
  </si>
  <si>
    <t>402-771-2283</t>
  </si>
  <si>
    <t>Village of Newport</t>
  </si>
  <si>
    <t>300 Second Street</t>
  </si>
  <si>
    <t>68759</t>
  </si>
  <si>
    <t>Kristine A. Cornell</t>
  </si>
  <si>
    <t>402-244-5233</t>
  </si>
  <si>
    <t>Village of Wallace</t>
  </si>
  <si>
    <t>Wallace</t>
  </si>
  <si>
    <t>69169</t>
  </si>
  <si>
    <t>Mary May</t>
  </si>
  <si>
    <t>wallacevill@nebnet.net</t>
  </si>
  <si>
    <t>308-387-4522</t>
  </si>
  <si>
    <t>Frances Fowler</t>
  </si>
  <si>
    <t>frances.fowler@pcghinc.org</t>
  </si>
  <si>
    <t>Greg Gregory</t>
  </si>
  <si>
    <t>ggregory@seiling.k12.ok.us</t>
  </si>
  <si>
    <t>if email doesn't work try cherylppk@ptd.net</t>
  </si>
  <si>
    <t>Village of Sterling</t>
  </si>
  <si>
    <t>140 Broadway St</t>
  </si>
  <si>
    <t>Sterling</t>
  </si>
  <si>
    <t>68443</t>
  </si>
  <si>
    <t>Samantha Gordon</t>
  </si>
  <si>
    <t>village.sterling@gmail.com</t>
  </si>
  <si>
    <t>402-866-4545</t>
  </si>
  <si>
    <t>Omaha Zoological Society</t>
  </si>
  <si>
    <t>3701 South 10th Street</t>
  </si>
  <si>
    <t>68107</t>
  </si>
  <si>
    <t>Mitchell Biggs</t>
  </si>
  <si>
    <t>mitchell.biggs@omahazoo.com</t>
  </si>
  <si>
    <t>402-738-2070</t>
  </si>
  <si>
    <t>Stan Falke</t>
  </si>
  <si>
    <t>Larry Woodruff</t>
  </si>
  <si>
    <t>LWoodruff@firedistrict4.com</t>
  </si>
  <si>
    <t>University of West Alabama</t>
  </si>
  <si>
    <t>Station Two UWA</t>
  </si>
  <si>
    <t>Livingston</t>
  </si>
  <si>
    <t>York County</t>
  </si>
  <si>
    <t>York</t>
  </si>
  <si>
    <t>68467</t>
  </si>
  <si>
    <t>Harvey Keim</t>
  </si>
  <si>
    <t>hwysupt@yorkcountyne.com</t>
  </si>
  <si>
    <t>402-362-5573</t>
  </si>
  <si>
    <t>Village of Oakdale</t>
  </si>
  <si>
    <t>400 5th Street</t>
  </si>
  <si>
    <t>Oakdale</t>
  </si>
  <si>
    <t>68761</t>
  </si>
  <si>
    <t>oakdaleclerk@gpcom.net</t>
  </si>
  <si>
    <t>402-776-2484</t>
  </si>
  <si>
    <t>701-485-3331</t>
  </si>
  <si>
    <t>Gackle</t>
  </si>
  <si>
    <t>City of Gackle</t>
  </si>
  <si>
    <t>City of Langston</t>
  </si>
  <si>
    <t>West Carteret Water Corp</t>
  </si>
  <si>
    <t>4102 Hwy 24</t>
  </si>
  <si>
    <t>28570</t>
  </si>
  <si>
    <t>Lisa Smith-Perri</t>
  </si>
  <si>
    <t>lisa.smithperri@wcwc.biz</t>
  </si>
  <si>
    <t>252-393-1515</t>
  </si>
  <si>
    <t>Snow Camp Volunteer Fire Department</t>
  </si>
  <si>
    <t>P.O. Box 577</t>
  </si>
  <si>
    <t>Snow Camp</t>
  </si>
  <si>
    <t>27349</t>
  </si>
  <si>
    <t>Gene Wellons</t>
  </si>
  <si>
    <t>cwprice530@yahoo.com</t>
  </si>
  <si>
    <t>336-376-3442</t>
  </si>
  <si>
    <t>ABC Cornhusker Chapter</t>
  </si>
  <si>
    <t>830 Westgate Blvd</t>
  </si>
  <si>
    <t>68528</t>
  </si>
  <si>
    <t>Anne M. N. Klute</t>
  </si>
  <si>
    <t>annek@abcnebraska.org</t>
  </si>
  <si>
    <t>402-477-4451</t>
  </si>
  <si>
    <t>Randall Brian Scott</t>
  </si>
  <si>
    <t>ebest@arkansascountyar.org</t>
  </si>
  <si>
    <t>870-659-2099</t>
  </si>
  <si>
    <t>Mantero</t>
  </si>
  <si>
    <t>60950</t>
  </si>
  <si>
    <t>Manteno Community Fire Protection District</t>
  </si>
  <si>
    <t>13 S. Walnut St</t>
  </si>
  <si>
    <t>Scott O'Brien</t>
  </si>
  <si>
    <t>sobrien@mantenofire.org</t>
  </si>
  <si>
    <t>815-468-7100</t>
  </si>
  <si>
    <t>If email doesn't work, you'll have to call because I guessed the .org</t>
  </si>
  <si>
    <t>Cub Scout Pack 9103</t>
  </si>
  <si>
    <t>Village of Decatur</t>
  </si>
  <si>
    <t>913 South Broadway</t>
  </si>
  <si>
    <t>68020</t>
  </si>
  <si>
    <t>decaturclerk@nntc.net</t>
  </si>
  <si>
    <t>402-349-5360</t>
  </si>
  <si>
    <t>Village of Wauneta</t>
  </si>
  <si>
    <t>Wauneta</t>
  </si>
  <si>
    <t>69045</t>
  </si>
  <si>
    <t>Bill Bischoff</t>
  </si>
  <si>
    <t>waunetacity@bwtelcom.net</t>
  </si>
  <si>
    <t>308-394-5390</t>
  </si>
  <si>
    <t>Edward Lynowsky</t>
  </si>
  <si>
    <t>newportclerk@newportar.org</t>
  </si>
  <si>
    <t>Terrence Goodsell</t>
  </si>
  <si>
    <t>660-973-1437</t>
  </si>
  <si>
    <t>Milbank Area Hospital</t>
  </si>
  <si>
    <t>301 Flynn Dr.</t>
  </si>
  <si>
    <t>Scott Trapp</t>
  </si>
  <si>
    <t>605-432-4538</t>
  </si>
  <si>
    <t>177 Bradley 8 Rd N</t>
  </si>
  <si>
    <t>71671</t>
  </si>
  <si>
    <t>Brian Norton</t>
  </si>
  <si>
    <t>bnorton@bcems.net</t>
  </si>
  <si>
    <t>306 S 22nd Ave</t>
  </si>
  <si>
    <t>74702-0001</t>
  </si>
  <si>
    <t>605-228-3373</t>
  </si>
  <si>
    <t xml:space="preserve">Southeast Enterprises Packaging &amp; Assembly </t>
  </si>
  <si>
    <t>Lauren Hall</t>
  </si>
  <si>
    <t>334-737-6554</t>
  </si>
  <si>
    <t>cvfr2500@yahoo.com</t>
  </si>
  <si>
    <t>Ronnie Cogburn</t>
  </si>
  <si>
    <t>ronnycogburn@yahoo.com</t>
  </si>
  <si>
    <t>Willie Summers</t>
  </si>
  <si>
    <t>glhudson@chestercountyairport.com</t>
  </si>
  <si>
    <t>Mike Jager</t>
  </si>
  <si>
    <t>jrandall@lakehealthdistrict.org</t>
  </si>
  <si>
    <t>Joey Randall</t>
  </si>
  <si>
    <t>Tom Fitzgerald</t>
  </si>
  <si>
    <t>636-586-2557x4001</t>
  </si>
  <si>
    <t>P.O. Box 95</t>
  </si>
  <si>
    <t>Billy Lee, Jr.</t>
  </si>
  <si>
    <t>billy.lee@msisd.net </t>
  </si>
  <si>
    <t>msmith@mub-albertville.com</t>
  </si>
  <si>
    <t>Clinton Township</t>
  </si>
  <si>
    <t>42601 Romeo Plank</t>
  </si>
  <si>
    <t>48038</t>
  </si>
  <si>
    <t>Shane Bailey</t>
  </si>
  <si>
    <t>shanetbailey@hotmail.com</t>
  </si>
  <si>
    <t>256-347-4006</t>
  </si>
  <si>
    <t>rcreekmore@colbertco.org</t>
  </si>
  <si>
    <t>Jason Sanders</t>
  </si>
  <si>
    <t>jsanders@dequeenleopards.org</t>
  </si>
  <si>
    <t>columbiacity@nvc.net</t>
  </si>
  <si>
    <t>Roxana Garcia, PE</t>
  </si>
  <si>
    <t>Joey Chastain</t>
  </si>
  <si>
    <t>Accounting@hamburgboro.com</t>
  </si>
  <si>
    <t>Laurie Ann Seigfried</t>
  </si>
  <si>
    <t>610-562-7521</t>
  </si>
  <si>
    <t>Sam Heflin</t>
  </si>
  <si>
    <t>samheflin@cityofpriceville.com</t>
  </si>
  <si>
    <t>anthonyvilletown@gmail.com</t>
  </si>
  <si>
    <t>P.O. Box 97</t>
  </si>
  <si>
    <t xml:space="preserve">Joseph Blount </t>
  </si>
  <si>
    <t>jblount@potosicityhall.org</t>
  </si>
  <si>
    <t>Natalia Volunteer Fire Department</t>
  </si>
  <si>
    <t>Allendale County Rescue Squad</t>
  </si>
  <si>
    <t>P.O. Box 1089</t>
  </si>
  <si>
    <t>911 Main Street North, Suite C</t>
  </si>
  <si>
    <t>Allendale</t>
  </si>
  <si>
    <t>29810</t>
  </si>
  <si>
    <t>Lish Sabb</t>
  </si>
  <si>
    <t>lish@allendalecountyems.com</t>
  </si>
  <si>
    <t>803-584-4900</t>
  </si>
  <si>
    <t>Florence Regional Airport</t>
  </si>
  <si>
    <t>2100 Terminal Dr</t>
  </si>
  <si>
    <t>29506</t>
  </si>
  <si>
    <t>Robert Norton</t>
  </si>
  <si>
    <t>rnorton@flyflo.us</t>
  </si>
  <si>
    <t>843-616-5264</t>
  </si>
  <si>
    <t>buckvillevfd@gmail.com</t>
  </si>
  <si>
    <t>224 N Washington</t>
  </si>
  <si>
    <t>James Henderson, Jr.</t>
  </si>
  <si>
    <t>870-400-6087</t>
  </si>
  <si>
    <t>gemhighwaydistrict@gmail.com</t>
  </si>
  <si>
    <t>email invoices to:  accountspayable@pearsallisd.org</t>
  </si>
  <si>
    <t>twebster@stjschools.org</t>
  </si>
  <si>
    <t>Beth Jenkins</t>
  </si>
  <si>
    <t>Valerie Jackson</t>
  </si>
  <si>
    <t>venangosupervisors@verizon.net</t>
  </si>
  <si>
    <t>Town of Campobello</t>
  </si>
  <si>
    <t>208 N. Main St</t>
  </si>
  <si>
    <t>Campobello</t>
  </si>
  <si>
    <t>29322</t>
  </si>
  <si>
    <t>Kimberly Hyder</t>
  </si>
  <si>
    <t>campobellotownhall@gmail.com</t>
  </si>
  <si>
    <t>864-468-4545</t>
  </si>
  <si>
    <t>villageofglenvil@gmail.com</t>
  </si>
  <si>
    <t>Joshua Robinson</t>
  </si>
  <si>
    <t>Nichole Whitaker</t>
  </si>
  <si>
    <t>Amanda Gann</t>
  </si>
  <si>
    <t>agann@tuscaloosa.com</t>
  </si>
  <si>
    <t>205-248-5173</t>
  </si>
  <si>
    <t>Pamplico Rescue &amp; Ambulance Service</t>
  </si>
  <si>
    <t>P.O. Box 532</t>
  </si>
  <si>
    <t>Pamplico</t>
  </si>
  <si>
    <t>29583</t>
  </si>
  <si>
    <t>Laura Walkup</t>
  </si>
  <si>
    <t>pamplicorescue@frontier.com</t>
  </si>
  <si>
    <t>843-493-0457</t>
  </si>
  <si>
    <t>Jim Good</t>
  </si>
  <si>
    <t>Renee Sheddy</t>
  </si>
  <si>
    <t>Rembert Area Community Coalition</t>
  </si>
  <si>
    <t>8455 Camden Hwy</t>
  </si>
  <si>
    <t>Rembert</t>
  </si>
  <si>
    <t>29128</t>
  </si>
  <si>
    <t>Juanita G. Britton</t>
  </si>
  <si>
    <t>jbritton@raccinc.org</t>
  </si>
  <si>
    <t>803-420-1255</t>
  </si>
  <si>
    <t>Tammy VanHook</t>
  </si>
  <si>
    <t>TVanHook@mooresville.in.gov</t>
  </si>
  <si>
    <t>weppleman@ccpa.net</t>
  </si>
  <si>
    <t>Wanda Eppleman</t>
  </si>
  <si>
    <t>Aiken Technical College</t>
  </si>
  <si>
    <t>P.O. Drawer 696</t>
  </si>
  <si>
    <t>Aiken</t>
  </si>
  <si>
    <t>29802</t>
  </si>
  <si>
    <t>Standley Dicks</t>
  </si>
  <si>
    <t>boro@jonestownpa.org</t>
  </si>
  <si>
    <t>Flood Protection Authority</t>
  </si>
  <si>
    <t>6920 Franklin Ave.</t>
  </si>
  <si>
    <t>70122</t>
  </si>
  <si>
    <t>Bear Butte Valley Water</t>
  </si>
  <si>
    <t>P.O. Box 351</t>
  </si>
  <si>
    <t>Sturgis</t>
  </si>
  <si>
    <t>57785</t>
  </si>
  <si>
    <t>Dennis Kinslow</t>
  </si>
  <si>
    <t>dennisk.bbvwater@gmail.com</t>
  </si>
  <si>
    <t>605-206-0703</t>
  </si>
  <si>
    <t>Joseph Pence</t>
  </si>
  <si>
    <t>joseph.pence@nealandfill.com</t>
  </si>
  <si>
    <t>Warwick Fire Department</t>
  </si>
  <si>
    <t>111 Veterans Memorial Dr</t>
  </si>
  <si>
    <t>Warwick</t>
  </si>
  <si>
    <t>RI</t>
  </si>
  <si>
    <t>62886</t>
  </si>
  <si>
    <t>Peter K. McMichael</t>
  </si>
  <si>
    <t>peter.k.mcmichael@warwickri.com</t>
  </si>
  <si>
    <t>401-468-4049</t>
  </si>
  <si>
    <t>Academy Volunteer Fire Department</t>
  </si>
  <si>
    <t>76959 Farmers Rd</t>
  </si>
  <si>
    <t>Platte</t>
  </si>
  <si>
    <t>57369</t>
  </si>
  <si>
    <t>Claude Olson</t>
  </si>
  <si>
    <t>Faulkton Area Medical Center</t>
  </si>
  <si>
    <t>1300 Oak St</t>
  </si>
  <si>
    <t>Faulkton</t>
  </si>
  <si>
    <t>57438</t>
  </si>
  <si>
    <t>Tom Waldner</t>
  </si>
  <si>
    <t>tom.waldner@faulktonmedical.org</t>
  </si>
  <si>
    <t>605-598-6262x1150</t>
  </si>
  <si>
    <t>Perkins County Highway Department</t>
  </si>
  <si>
    <t>Bison</t>
  </si>
  <si>
    <t>57620</t>
  </si>
  <si>
    <t>Cody Green</t>
  </si>
  <si>
    <t>pchwy53@sdplains.com</t>
  </si>
  <si>
    <t>605-244-5629</t>
  </si>
  <si>
    <t>501-831-4622</t>
  </si>
  <si>
    <t>thayerilpolice@yahoo.com</t>
  </si>
  <si>
    <t>Freeman School District #33-1</t>
  </si>
  <si>
    <t>1001 S Wipf St</t>
  </si>
  <si>
    <t>57029</t>
  </si>
  <si>
    <t>Leola School District 44-2</t>
  </si>
  <si>
    <t>P.O. Box 350</t>
  </si>
  <si>
    <t>57456</t>
  </si>
  <si>
    <t>Kayla Casey</t>
  </si>
  <si>
    <t>kayla.casey@k12.sd.us</t>
  </si>
  <si>
    <t>605-439-3142</t>
  </si>
  <si>
    <t>Rural Office of Community Services</t>
  </si>
  <si>
    <t>P.O. Box 547</t>
  </si>
  <si>
    <t>Wagner</t>
  </si>
  <si>
    <t>57380</t>
  </si>
  <si>
    <t>Peter Smith</t>
  </si>
  <si>
    <t>psmith@rocsinc.org</t>
  </si>
  <si>
    <t>605-384-3883</t>
  </si>
  <si>
    <t>605-883-4710</t>
  </si>
  <si>
    <t>57384</t>
  </si>
  <si>
    <t>Wolsey</t>
  </si>
  <si>
    <t>P.O. Box 356</t>
  </si>
  <si>
    <t>Town of Wolsey</t>
  </si>
  <si>
    <t>Linda Haeder</t>
  </si>
  <si>
    <t>wolseysd@santel.net</t>
  </si>
  <si>
    <t>Alwyn John</t>
  </si>
  <si>
    <t>605-584-2630</t>
  </si>
  <si>
    <t>Sioux Empire Fair Association, Inc</t>
  </si>
  <si>
    <t>100 N. Lyon Blvd</t>
  </si>
  <si>
    <t>57107</t>
  </si>
  <si>
    <t>Scott Wick</t>
  </si>
  <si>
    <t>scott@siouxempirefair.com</t>
  </si>
  <si>
    <t>605-367-7178</t>
  </si>
  <si>
    <t>St. Onge Volunteer Fire Department</t>
  </si>
  <si>
    <t>Box 233</t>
  </si>
  <si>
    <t>St. Onge</t>
  </si>
  <si>
    <t>57779</t>
  </si>
  <si>
    <t>karen.jensen@k12.sd.us</t>
  </si>
  <si>
    <t>Mt Vernon</t>
  </si>
  <si>
    <t>57363</t>
  </si>
  <si>
    <t>Gene Deinert</t>
  </si>
  <si>
    <t>mtvernoncity@santel.net</t>
  </si>
  <si>
    <t>605-236-5207</t>
  </si>
  <si>
    <t>Jason Watson</t>
  </si>
  <si>
    <t>Smee School District #15-3 Wakpala Public School</t>
  </si>
  <si>
    <t>Stacy Sam</t>
  </si>
  <si>
    <t>Stacy.Sam@k12.sd.us</t>
  </si>
  <si>
    <t>mt.1957@aol.com</t>
  </si>
  <si>
    <t>Matt Hayes</t>
  </si>
  <si>
    <t>matthew.hayes2@sd.nacdnet.net</t>
  </si>
  <si>
    <t>4206 Herman's Loop</t>
  </si>
  <si>
    <t>Yankton</t>
  </si>
  <si>
    <t>57078</t>
  </si>
  <si>
    <t>9955 Grubbs Road</t>
  </si>
  <si>
    <t>Jeff Schoeneman</t>
  </si>
  <si>
    <t>ahillwig@townofmccandless.org</t>
  </si>
  <si>
    <t>Dianna Dredge</t>
  </si>
  <si>
    <t>Stratford Volunteer Fire Department</t>
  </si>
  <si>
    <t>401 N 2nd St</t>
  </si>
  <si>
    <t>Stratford</t>
  </si>
  <si>
    <t>57474</t>
  </si>
  <si>
    <t>John Ellingson</t>
  </si>
  <si>
    <t>jnellingson@nrctv.com</t>
  </si>
  <si>
    <t>605-216-2346</t>
  </si>
  <si>
    <t>sherik@sanborncounty.net</t>
  </si>
  <si>
    <t>Letitia Genest</t>
  </si>
  <si>
    <t>1069 Main St</t>
  </si>
  <si>
    <t>Lovell</t>
  </si>
  <si>
    <t>04051</t>
  </si>
  <si>
    <t>573-967-3810</t>
  </si>
  <si>
    <t>cityoffiskcityhall@gmail.com</t>
  </si>
  <si>
    <t>Fisk</t>
  </si>
  <si>
    <t>PO Box 584</t>
  </si>
  <si>
    <t>City of Fisk</t>
  </si>
  <si>
    <t>Newberry County DSN Board</t>
  </si>
  <si>
    <t>P.O. Box 856</t>
  </si>
  <si>
    <t>115 Nance St</t>
  </si>
  <si>
    <t xml:space="preserve">Newberry </t>
  </si>
  <si>
    <t>29108</t>
  </si>
  <si>
    <t>Robert Jones</t>
  </si>
  <si>
    <t>bjones@ncdsnb.org</t>
  </si>
  <si>
    <t>803-276-0078</t>
  </si>
  <si>
    <t>Courtney Schuster</t>
  </si>
  <si>
    <t>870-538-8878</t>
  </si>
  <si>
    <t>Rose Owen</t>
  </si>
  <si>
    <t>P.O. Box 399</t>
  </si>
  <si>
    <t>Idanha</t>
  </si>
  <si>
    <t>97350</t>
  </si>
  <si>
    <t>Travis Risley</t>
  </si>
  <si>
    <t>travis.risley@ysk12.com</t>
  </si>
  <si>
    <t>541-331-6205</t>
  </si>
  <si>
    <t>phil@kcfd1.com</t>
  </si>
  <si>
    <t>Phil Hull</t>
  </si>
  <si>
    <t>143 N Broad Street</t>
  </si>
  <si>
    <t>Klamath County Fire District #1</t>
  </si>
  <si>
    <t>kcjohnson@tcss.net</t>
  </si>
  <si>
    <t>G-Fast, Inc</t>
  </si>
  <si>
    <t>513 Blue Lake Rd</t>
  </si>
  <si>
    <t>Rich Connell</t>
  </si>
  <si>
    <t>richconnel@aol.com</t>
  </si>
  <si>
    <t>850-545-2358</t>
  </si>
  <si>
    <t>HZ Construction, Inc</t>
  </si>
  <si>
    <t>220 N. Kirkman Rd</t>
  </si>
  <si>
    <t>Orlando</t>
  </si>
  <si>
    <t>Anderson Hill</t>
  </si>
  <si>
    <t>ahill@hzflorida.com</t>
  </si>
  <si>
    <t>407-375-0716</t>
  </si>
  <si>
    <t>Military Machines of American Freedom, Inc</t>
  </si>
  <si>
    <t>215 Chisholm Trail</t>
  </si>
  <si>
    <t>Quincy</t>
  </si>
  <si>
    <t>Kevin M. Vislocky</t>
  </si>
  <si>
    <t>vislocky@tds.net</t>
  </si>
  <si>
    <t>850-510-8651</t>
  </si>
  <si>
    <t>Warren County</t>
  </si>
  <si>
    <t>Vickie Caudill</t>
  </si>
  <si>
    <t>28394</t>
  </si>
  <si>
    <t>vcaudill@hughchatham.org</t>
  </si>
  <si>
    <t>336-527-7516</t>
  </si>
  <si>
    <t>ocp@obioncountytn.gov</t>
  </si>
  <si>
    <t>Shanna Ferguson</t>
  </si>
  <si>
    <t>JAT Construction</t>
  </si>
  <si>
    <t>4295 County Road 430</t>
  </si>
  <si>
    <t>Pleasanton</t>
  </si>
  <si>
    <t>78064</t>
  </si>
  <si>
    <t>Tommy McCrary</t>
  </si>
  <si>
    <t>jatconstruction@gmail.com</t>
  </si>
  <si>
    <t>830-569-3725</t>
  </si>
  <si>
    <t>Sonja Leding</t>
  </si>
  <si>
    <t>City of Witt</t>
  </si>
  <si>
    <t>P.O. Box 374</t>
  </si>
  <si>
    <t>Witt</t>
  </si>
  <si>
    <t>62094</t>
  </si>
  <si>
    <t>cityofwitt@consolidated.net</t>
  </si>
  <si>
    <t>217-594-2814</t>
  </si>
  <si>
    <t>clerktreasurer@cityoflangston.com</t>
  </si>
  <si>
    <t>409-296-3602</t>
  </si>
  <si>
    <t>77661</t>
  </si>
  <si>
    <t>Stowell</t>
  </si>
  <si>
    <t>P.O. Box 599</t>
  </si>
  <si>
    <t>Trinity Bay Conservation District</t>
  </si>
  <si>
    <t>David Hoyt</t>
  </si>
  <si>
    <t>mayorfinlayson@tallulah.la-gov</t>
  </si>
  <si>
    <t>City of Dunes City</t>
  </si>
  <si>
    <t>Westlake</t>
  </si>
  <si>
    <t>97493</t>
  </si>
  <si>
    <t>Jamie L. Mills</t>
  </si>
  <si>
    <t>recorder@dunescityor.com</t>
  </si>
  <si>
    <t>541-997-3338</t>
  </si>
  <si>
    <t>Echo School District</t>
  </si>
  <si>
    <t>600 Gerone St</t>
  </si>
  <si>
    <t>Echo</t>
  </si>
  <si>
    <t>97826</t>
  </si>
  <si>
    <t>Raymon J. Smith</t>
  </si>
  <si>
    <t>rsmith@echosd5.org</t>
  </si>
  <si>
    <t>541-376-8436</t>
  </si>
  <si>
    <t>Port of Newport</t>
  </si>
  <si>
    <t>600 SE Bay Blvd</t>
  </si>
  <si>
    <t>97365</t>
  </si>
  <si>
    <t>Mark A. Brown</t>
  </si>
  <si>
    <t>mbrown@portofnewport.com</t>
  </si>
  <si>
    <t>54-406-0370</t>
  </si>
  <si>
    <t>Tillamook Estuaries Partnership</t>
  </si>
  <si>
    <t>P.O. Box 493</t>
  </si>
  <si>
    <t>Garibaldi</t>
  </si>
  <si>
    <t>97118</t>
  </si>
  <si>
    <t>Kristi Foster</t>
  </si>
  <si>
    <t>kristi@tbnep.org</t>
  </si>
  <si>
    <t>503-322-2222</t>
  </si>
  <si>
    <t>230 Strand St</t>
  </si>
  <si>
    <t>St Helen</t>
  </si>
  <si>
    <t>LaVena B. Sullivan</t>
  </si>
  <si>
    <t>lavena.sullivan@columbiacountyor.gov</t>
  </si>
  <si>
    <t>503-397-7210</t>
  </si>
  <si>
    <t>Recovery Centers of Arkansas</t>
  </si>
  <si>
    <t>9219 Sibley Hole Rd.</t>
  </si>
  <si>
    <t>Francine Blankenship</t>
  </si>
  <si>
    <t>fblankenship@rcofa.org</t>
  </si>
  <si>
    <t>501-614-4907</t>
  </si>
  <si>
    <t>Tuskegee Airmen National Historical Museum</t>
  </si>
  <si>
    <t>11499 Conner St</t>
  </si>
  <si>
    <t>Detroit</t>
  </si>
  <si>
    <t>48213</t>
  </si>
  <si>
    <t>Brian R. Smith</t>
  </si>
  <si>
    <t>brsmith@tuskegeemuseum.org</t>
  </si>
  <si>
    <t>313-843-8849</t>
  </si>
  <si>
    <t>pattersoncityclerk@gmail.com</t>
  </si>
  <si>
    <t>davistownshipmo@outlook.com</t>
  </si>
  <si>
    <t>Charleston Rural Fire Protection District</t>
  </si>
  <si>
    <t>92342 Cape Arago Hwy</t>
  </si>
  <si>
    <t>Pennington County Jail</t>
  </si>
  <si>
    <t>307 St Joseph St</t>
  </si>
  <si>
    <t>57701</t>
  </si>
  <si>
    <t>Mary Lee</t>
  </si>
  <si>
    <t>mary.lee@pennco.org</t>
  </si>
  <si>
    <t>605-394-6116</t>
  </si>
  <si>
    <t>Karen Robertson</t>
  </si>
  <si>
    <t>110 North Main St</t>
  </si>
  <si>
    <t>57070-0056</t>
  </si>
  <si>
    <t>Lisa Rudd</t>
  </si>
  <si>
    <t>info@camphillborough.com</t>
  </si>
  <si>
    <t>605-696-8352</t>
  </si>
  <si>
    <t>Misty Moser</t>
  </si>
  <si>
    <t>520 3rd St., Ste.210</t>
  </si>
  <si>
    <t>Brookings County Weed &amp; Pest</t>
  </si>
  <si>
    <t>605-787-5121</t>
  </si>
  <si>
    <t>57769</t>
  </si>
  <si>
    <t>Piedmont</t>
  </si>
  <si>
    <t>PO Box 334</t>
  </si>
  <si>
    <t>Piedmont VFD</t>
  </si>
  <si>
    <t>580-228-2029</t>
  </si>
  <si>
    <t>Robert Puhlman</t>
  </si>
  <si>
    <t>robertpuhlman@hotmail.com</t>
  </si>
  <si>
    <t>Carol Scott</t>
  </si>
  <si>
    <t>P.O. Box 698</t>
  </si>
  <si>
    <t>Linda Cochran</t>
  </si>
  <si>
    <t>lcochran@stjamesmo.org</t>
  </si>
  <si>
    <t>salbert@nadcinc.org</t>
  </si>
  <si>
    <t>Staci Albert</t>
  </si>
  <si>
    <t>ASUSA Professional, LLC</t>
  </si>
  <si>
    <t>271 W. 1st St</t>
  </si>
  <si>
    <t xml:space="preserve">Eureka </t>
  </si>
  <si>
    <t>63025</t>
  </si>
  <si>
    <t>Keith Waldrop</t>
  </si>
  <si>
    <t>keithw@asusa1.com</t>
  </si>
  <si>
    <t>844-851-0911</t>
  </si>
  <si>
    <t>Oscar A. Jones</t>
  </si>
  <si>
    <t>722 E. 25th St</t>
  </si>
  <si>
    <t>pocmayor@cityofpocahontas.com</t>
  </si>
  <si>
    <t>lthibodeaux@stmartinparish.net</t>
  </si>
  <si>
    <t>814-267-6204</t>
  </si>
  <si>
    <t>northamptontwp@gmail.com</t>
  </si>
  <si>
    <t>1647 Glencoe Road</t>
  </si>
  <si>
    <t>Fairhope</t>
  </si>
  <si>
    <t>15538</t>
  </si>
  <si>
    <t>whines@collegedaletn.gov</t>
  </si>
  <si>
    <t>Wayon Hines</t>
  </si>
  <si>
    <t>cityhall@cityofsalesville.org</t>
  </si>
  <si>
    <t>Paul Mauldin</t>
  </si>
  <si>
    <t>pmauldin@conwayregional.org</t>
  </si>
  <si>
    <t>870-952-9692</t>
  </si>
  <si>
    <t>clfd@pobox.com</t>
  </si>
  <si>
    <t>David Harper</t>
  </si>
  <si>
    <t>89 Moore Road Ext., Suite 1</t>
  </si>
  <si>
    <t>Jamie Delp</t>
  </si>
  <si>
    <t>gvfctreasurer@yahoo.com</t>
  </si>
  <si>
    <t>410-924-6230</t>
  </si>
  <si>
    <t>csnead@cityofbutlermo.com</t>
  </si>
  <si>
    <t>em@frcounty.org</t>
  </si>
  <si>
    <t>highway@hillsboroughnh.net</t>
  </si>
  <si>
    <t>a.schmid@clintontownship-mi.gov</t>
  </si>
  <si>
    <t>586-263-8012</t>
  </si>
  <si>
    <t>Ron Franks</t>
  </si>
  <si>
    <t>rfranks@westernwayne.org</t>
  </si>
  <si>
    <t>570-960-1069</t>
  </si>
  <si>
    <t>208-588-2262</t>
  </si>
  <si>
    <t>VerNon Roche</t>
  </si>
  <si>
    <t>MacKay</t>
  </si>
  <si>
    <t>390 E. Spruce</t>
  </si>
  <si>
    <t>Mackay School District 182</t>
  </si>
  <si>
    <t>Justin Asher</t>
  </si>
  <si>
    <t>Brian Jenkins</t>
  </si>
  <si>
    <t>East Central Mental Health Center</t>
  </si>
  <si>
    <t>Deanne Werkheiser</t>
  </si>
  <si>
    <t>610-759-5341x205</t>
  </si>
  <si>
    <t>rbritton@ppata.com</t>
  </si>
  <si>
    <t>Ernest Butler</t>
  </si>
  <si>
    <t>603-464-7986</t>
  </si>
  <si>
    <t>Lonnie Rainville</t>
  </si>
  <si>
    <t>lrainville@myrtlecreek.org</t>
  </si>
  <si>
    <t>tstockton@co.wheeler.or.us</t>
  </si>
  <si>
    <t>accountspayable@magnoliaschools.net;  ashly.roberts@magnoliaschools.net</t>
  </si>
  <si>
    <t>City of Reyno</t>
  </si>
  <si>
    <t>P.O. Box 228</t>
  </si>
  <si>
    <t>Reyno</t>
  </si>
  <si>
    <t>72462</t>
  </si>
  <si>
    <t>Vicki Edington</t>
  </si>
  <si>
    <t>reyno.city1@gmail.com</t>
  </si>
  <si>
    <t>870-769-2381</t>
  </si>
  <si>
    <t>Fifty Six Volunteer Fire Department</t>
  </si>
  <si>
    <t>6564 Hwy 14</t>
  </si>
  <si>
    <t>Fifty Six</t>
  </si>
  <si>
    <t>72533</t>
  </si>
  <si>
    <t>Aaron Byrd</t>
  </si>
  <si>
    <t>cityoffiftysix@yahoo.com</t>
  </si>
  <si>
    <t>870-757-2225</t>
  </si>
  <si>
    <t>Rebekah Anderson</t>
  </si>
  <si>
    <t>Stacy Vrchota</t>
  </si>
  <si>
    <t>Sebastian County</t>
  </si>
  <si>
    <t>35 South 6th St, Suite 106</t>
  </si>
  <si>
    <t>72901</t>
  </si>
  <si>
    <t>Lauri Lowrimore</t>
  </si>
  <si>
    <t>purchasing@co.sebastian.ar.us</t>
  </si>
  <si>
    <t>479-414-8386</t>
  </si>
  <si>
    <t>City of Hoxie</t>
  </si>
  <si>
    <t>P.O. Box 28</t>
  </si>
  <si>
    <t>Hoxie</t>
  </si>
  <si>
    <t>72433</t>
  </si>
  <si>
    <t>dduckworth@hereinhoxie.com</t>
  </si>
  <si>
    <t>870-886-2742</t>
  </si>
  <si>
    <t>City of Tontitown</t>
  </si>
  <si>
    <t>Tontitown</t>
  </si>
  <si>
    <t>72770</t>
  </si>
  <si>
    <t>479-361-2700</t>
  </si>
  <si>
    <t>Dutch Creek Volunteer Fire Department</t>
  </si>
  <si>
    <t>P.O. Box 1217</t>
  </si>
  <si>
    <t>72833</t>
  </si>
  <si>
    <t>Ricky Day</t>
  </si>
  <si>
    <t>dayricky550@gmail.com</t>
  </si>
  <si>
    <t>479-393-9024</t>
  </si>
  <si>
    <t>Prairie County</t>
  </si>
  <si>
    <t>605 Highway 38 East</t>
  </si>
  <si>
    <t>Des Arc</t>
  </si>
  <si>
    <t>72040</t>
  </si>
  <si>
    <t>prairiecountyjudge@gmail.com</t>
  </si>
  <si>
    <t>870-256-3741</t>
  </si>
  <si>
    <t>Town of Banks</t>
  </si>
  <si>
    <t>P.O. Box 104</t>
  </si>
  <si>
    <t>610 Buck Fever Hwy</t>
  </si>
  <si>
    <t>Banks</t>
  </si>
  <si>
    <t>71631</t>
  </si>
  <si>
    <t>Keeton Hudson</t>
  </si>
  <si>
    <t>bankscityhall@gmail.com</t>
  </si>
  <si>
    <t>870-465-2570</t>
  </si>
  <si>
    <t>5366 Logistics Corp</t>
  </si>
  <si>
    <t>4501 US Highway 12</t>
  </si>
  <si>
    <t>Richmond</t>
  </si>
  <si>
    <t>60071</t>
  </si>
  <si>
    <t>Dan Bitton</t>
  </si>
  <si>
    <t>dbitton@536logistics.com</t>
  </si>
  <si>
    <t>815-701-6227</t>
  </si>
  <si>
    <t>Rebecca Gonzales</t>
  </si>
  <si>
    <t>rebecca.gonzales@psjaisd.us</t>
  </si>
  <si>
    <t>956-354-2018</t>
  </si>
  <si>
    <t>City of Lincoln</t>
  </si>
  <si>
    <t>P.O. Box 967</t>
  </si>
  <si>
    <t>72744</t>
  </si>
  <si>
    <t>Herb England</t>
  </si>
  <si>
    <t>r.hulse@lincolnarkansas.com</t>
  </si>
  <si>
    <t>479-790-8932</t>
  </si>
  <si>
    <t>5514 US Highway 31 S</t>
  </si>
  <si>
    <t>Buffalo Island Regional Water District</t>
  </si>
  <si>
    <t>P.O. Box 328</t>
  </si>
  <si>
    <t>72447</t>
  </si>
  <si>
    <t>David Ball</t>
  </si>
  <si>
    <t>birwd1@yahoo.com</t>
  </si>
  <si>
    <t>870-486-2313</t>
  </si>
  <si>
    <t>Butterfield District 5 VFD</t>
  </si>
  <si>
    <t>P.O. Box 438</t>
  </si>
  <si>
    <t>Uniontown</t>
  </si>
  <si>
    <t>72955-0438</t>
  </si>
  <si>
    <t>Dale Ingle</t>
  </si>
  <si>
    <t>chiefdale@hotmail.com</t>
  </si>
  <si>
    <t>479-471-8202</t>
  </si>
  <si>
    <t>City of Pleasant Plains</t>
  </si>
  <si>
    <t>P.O. Box 269</t>
  </si>
  <si>
    <t>72568</t>
  </si>
  <si>
    <t>Kenneth Burns</t>
  </si>
  <si>
    <t>pleasantplainscity@gmail.com</t>
  </si>
  <si>
    <t>501-345-2262</t>
  </si>
  <si>
    <t>Jackson County</t>
  </si>
  <si>
    <t>208 Main St</t>
  </si>
  <si>
    <t>Jeff Phillips</t>
  </si>
  <si>
    <t>jeffp@jacksoncountyar.us</t>
  </si>
  <si>
    <t>870-523-7400</t>
  </si>
  <si>
    <t>Rainbow of Challenges Inc</t>
  </si>
  <si>
    <t>Randolph County Judge</t>
  </si>
  <si>
    <t>107 W Broadway</t>
  </si>
  <si>
    <t>72455</t>
  </si>
  <si>
    <t>870-892-5264</t>
  </si>
  <si>
    <t>Casey Goode</t>
  </si>
  <si>
    <t>cgoode@madisonrailroad.com</t>
  </si>
  <si>
    <t>1121 W. JPG Woodfill Rd</t>
  </si>
  <si>
    <t>417-452-3371</t>
  </si>
  <si>
    <t>millercityclerk@gmail.com</t>
  </si>
  <si>
    <t>Stacy Daniels</t>
  </si>
  <si>
    <t>dickss@atc.edu</t>
  </si>
  <si>
    <t>P.O. Box 652</t>
  </si>
  <si>
    <t>West Liberty</t>
  </si>
  <si>
    <t>41472</t>
  </si>
  <si>
    <t>5940 County Road HH</t>
  </si>
  <si>
    <t>79092-3000</t>
  </si>
  <si>
    <t>P.O. Box 35307</t>
  </si>
  <si>
    <t>Phoenix</t>
  </si>
  <si>
    <t>85069</t>
  </si>
  <si>
    <t>jerryholland8352@att.net</t>
  </si>
  <si>
    <t>City of Briarcliff</t>
  </si>
  <si>
    <t>945 Scenic Drive</t>
  </si>
  <si>
    <t>Briarcliff</t>
  </si>
  <si>
    <t>72653</t>
  </si>
  <si>
    <t>cityofbriarcliffarkansas@gmail.com</t>
  </si>
  <si>
    <t>870-491-5762</t>
  </si>
  <si>
    <t>City of Bono</t>
  </si>
  <si>
    <t>Bono</t>
  </si>
  <si>
    <t>72416</t>
  </si>
  <si>
    <t>Danny C. Shaw</t>
  </si>
  <si>
    <t>dshaw@cityofbono.com</t>
  </si>
  <si>
    <t>870-932-0100</t>
  </si>
  <si>
    <t>Hardy Fire Department</t>
  </si>
  <si>
    <t>Hardy</t>
  </si>
  <si>
    <t>72542</t>
  </si>
  <si>
    <t>Austin Rose</t>
  </si>
  <si>
    <t>hardyfirerescue.cad@gmail.com</t>
  </si>
  <si>
    <t>870-856-3811</t>
  </si>
  <si>
    <t>if email doesn't work, try hardyfirerescue.dab@gmail.com</t>
  </si>
  <si>
    <t>Woodlawn School District</t>
  </si>
  <si>
    <t>6720 Hwy 63</t>
  </si>
  <si>
    <t>Rison</t>
  </si>
  <si>
    <t>71665</t>
  </si>
  <si>
    <t>Kevin Hancock</t>
  </si>
  <si>
    <t>kevin.hancock@whsbears.org</t>
  </si>
  <si>
    <t>870-357-8108</t>
  </si>
  <si>
    <t>Kingdom East School District</t>
  </si>
  <si>
    <t>Clarendon County School District</t>
  </si>
  <si>
    <t>djohnson@csd2.org, stanita.bowman@clarendoncsd.org</t>
  </si>
  <si>
    <t>706 1st Ave SE</t>
  </si>
  <si>
    <t>2402 Kyle Robert Lane</t>
  </si>
  <si>
    <t>Moore</t>
  </si>
  <si>
    <t>73160</t>
  </si>
  <si>
    <t>oran.redden@gmail.com</t>
  </si>
  <si>
    <t>12204 Endor Dr</t>
  </si>
  <si>
    <t>Oklahoma City</t>
  </si>
  <si>
    <t>73170</t>
  </si>
  <si>
    <t>Laura Kay Rush</t>
  </si>
  <si>
    <t>kay.rush@lyon.edu</t>
  </si>
  <si>
    <t>870-307-7325</t>
  </si>
  <si>
    <t>803-508-7492</t>
  </si>
  <si>
    <t>310 Saddle Ridge</t>
  </si>
  <si>
    <t>Portage</t>
  </si>
  <si>
    <t>53901</t>
  </si>
  <si>
    <t>Jeremy Williams</t>
  </si>
  <si>
    <t>williamsje@clintonsd.org</t>
  </si>
  <si>
    <t>Mike Wiedzwiecki</t>
  </si>
  <si>
    <t>mniedzwiecki@springgrovevillage.com</t>
  </si>
  <si>
    <t>gadotti@portofcolumbiacounty.org</t>
  </si>
  <si>
    <t>County of Lycoming</t>
  </si>
  <si>
    <t>18045</t>
  </si>
  <si>
    <t>Covington Township Board of Supervisors</t>
  </si>
  <si>
    <t>Richard Meilleur</t>
  </si>
  <si>
    <t>Eureka Springs Public Schools</t>
  </si>
  <si>
    <t>143 Greenwood Hollow Rd</t>
  </si>
  <si>
    <t>72616</t>
  </si>
  <si>
    <t>Mike Dwyer</t>
  </si>
  <si>
    <t>mdwyer@es.k12.ar.us</t>
  </si>
  <si>
    <t>479-244-6086</t>
  </si>
  <si>
    <t>SD Property Management</t>
  </si>
  <si>
    <t>1320 E Sioux Ave</t>
  </si>
  <si>
    <t>Pierre</t>
  </si>
  <si>
    <t>57501</t>
  </si>
  <si>
    <t>Lennis Folk</t>
  </si>
  <si>
    <t>lennis.folk@state.sd.us</t>
  </si>
  <si>
    <t>605-773-3313</t>
  </si>
  <si>
    <t>Steve Ekin</t>
  </si>
  <si>
    <t>580 Pin Oak Drive</t>
  </si>
  <si>
    <t>Bethlehem</t>
  </si>
  <si>
    <t>GA</t>
  </si>
  <si>
    <t>30620</t>
  </si>
  <si>
    <t>sekin220@gmail.com</t>
  </si>
  <si>
    <t>770-655-6827</t>
  </si>
  <si>
    <t>Douglas Kierst; Eva Champion</t>
  </si>
  <si>
    <t>Kristi Pritzkau</t>
  </si>
  <si>
    <t>cnuofc@gwtc.net</t>
  </si>
  <si>
    <t>605-754-6777</t>
  </si>
  <si>
    <t>Brad Cooper</t>
  </si>
  <si>
    <t>cholt@plato.k12.mo.us</t>
  </si>
  <si>
    <t>Town of Zinc</t>
  </si>
  <si>
    <t>4275 Broadway Blvd</t>
  </si>
  <si>
    <t>Harrison</t>
  </si>
  <si>
    <t>Marion Newman</t>
  </si>
  <si>
    <t>870-427-3990</t>
  </si>
  <si>
    <t>124 Woodland Hills Rd</t>
  </si>
  <si>
    <t>City of Mineral Springs</t>
  </si>
  <si>
    <t>Denise Juniel</t>
  </si>
  <si>
    <t>minspgstr2021@gmail.com</t>
  </si>
  <si>
    <t>870-287-4221</t>
  </si>
  <si>
    <t>Barclay Harris</t>
  </si>
  <si>
    <t>Matthew Hollinger</t>
  </si>
  <si>
    <t>hollinger@rocktonpolice.org</t>
  </si>
  <si>
    <t>Ray Miller, Jr.</t>
  </si>
  <si>
    <t>clerk@cityofthorndaletx.org</t>
  </si>
  <si>
    <t>Huron Clinic Foundation</t>
  </si>
  <si>
    <t>111 4th St SE</t>
  </si>
  <si>
    <t>Leanne Kopfmann</t>
  </si>
  <si>
    <t>admin@huronclinic.com</t>
  </si>
  <si>
    <t>Vietnam Helicopters</t>
  </si>
  <si>
    <t>2100 Meridian Park Blvd, Suite 101</t>
  </si>
  <si>
    <t>94520</t>
  </si>
  <si>
    <t>Christopher Miller</t>
  </si>
  <si>
    <t>miller@vietnamhelicopters.org</t>
  </si>
  <si>
    <t>925-813-8443</t>
  </si>
  <si>
    <t>Semmie Ruffin-Hall</t>
  </si>
  <si>
    <t>Sruffin-hall@cityofbn.com</t>
  </si>
  <si>
    <t>Sean Martin</t>
  </si>
  <si>
    <t>102 Clay</t>
  </si>
  <si>
    <t>City of Searcy</t>
  </si>
  <si>
    <t>401 W Arch Ave</t>
  </si>
  <si>
    <t>Searcy</t>
  </si>
  <si>
    <t>teresa.mercer@cityofsearcy.org</t>
  </si>
  <si>
    <t>501-268-2483</t>
  </si>
  <si>
    <t>Send invoices to debora.bartschner@sd.nacdnet.net</t>
  </si>
  <si>
    <t>250 N Walnut St</t>
  </si>
  <si>
    <t>wilswg6659@gmail.com</t>
  </si>
  <si>
    <t>Revive Alaska Community Services</t>
  </si>
  <si>
    <t>4317 Macinnes Street</t>
  </si>
  <si>
    <t>Anchorage</t>
  </si>
  <si>
    <t>AK</t>
  </si>
  <si>
    <t>99508</t>
  </si>
  <si>
    <t>Carmen Wanous</t>
  </si>
  <si>
    <t>info@revivealaska.org</t>
  </si>
  <si>
    <t>907-717-9080</t>
  </si>
  <si>
    <t>Larry Key</t>
  </si>
  <si>
    <t>500 N 3rd St</t>
  </si>
  <si>
    <t>cityofhamlin99@gmail.com</t>
  </si>
  <si>
    <t>Gospel Believers International Ministries, Inc</t>
  </si>
  <si>
    <t>3661 Turbridge Dr</t>
  </si>
  <si>
    <t>Burtonsville</t>
  </si>
  <si>
    <t>20866</t>
  </si>
  <si>
    <t>Frank Opoku Boakye</t>
  </si>
  <si>
    <t>gospel8585@gmail.com</t>
  </si>
  <si>
    <t>240-374-3407</t>
  </si>
  <si>
    <t>Rochford Rural Fire Association</t>
  </si>
  <si>
    <t>11696 Rochford Rd</t>
  </si>
  <si>
    <t>Rochford</t>
  </si>
  <si>
    <t>605-641-2855</t>
  </si>
  <si>
    <t>curtolson@scottpetersonmotors.com</t>
  </si>
  <si>
    <t>Curt Olson</t>
  </si>
  <si>
    <t>350 North Middlesex Road, Ste. 3</t>
  </si>
  <si>
    <t>Steve Kingsborough</t>
  </si>
  <si>
    <t>Melinda Orozco</t>
  </si>
  <si>
    <t>morozco@silverton.or.us</t>
  </si>
  <si>
    <t>Janie Wooldridge</t>
  </si>
  <si>
    <t>jwooldridge@uwa.edu</t>
  </si>
  <si>
    <t>205-652-3545</t>
  </si>
  <si>
    <t>570-277-6079</t>
  </si>
  <si>
    <t>townclerk@lovellmaine.org</t>
  </si>
  <si>
    <t>315-252-4171x4</t>
  </si>
  <si>
    <t>Christopher Kephart</t>
  </si>
  <si>
    <t>chris@grjsa.com</t>
  </si>
  <si>
    <t>Jay Alley</t>
  </si>
  <si>
    <t>jay.alley@staytonfire.org</t>
  </si>
  <si>
    <t>kbodie@cityofbrewton.org</t>
  </si>
  <si>
    <t>251-809-1770</t>
  </si>
  <si>
    <t>City of Collinsville</t>
  </si>
  <si>
    <t>Collinsville</t>
  </si>
  <si>
    <t>35961</t>
  </si>
  <si>
    <t>Jill Tidmore</t>
  </si>
  <si>
    <t>cityclerk@collinsvillealabama.net</t>
  </si>
  <si>
    <t>256-524-2135x2</t>
  </si>
  <si>
    <t>City of Cordova</t>
  </si>
  <si>
    <t>154 Main Street</t>
  </si>
  <si>
    <t>Cordova</t>
  </si>
  <si>
    <t>35550</t>
  </si>
  <si>
    <t>Jeremy Pate</t>
  </si>
  <si>
    <t>mayorpate@cordovacity.com</t>
  </si>
  <si>
    <t>205-285-7848</t>
  </si>
  <si>
    <t>Terry C. Hartwick</t>
  </si>
  <si>
    <t>townersh@nd.gov</t>
  </si>
  <si>
    <t>Elizabeth Cooper</t>
  </si>
  <si>
    <t>Box 203</t>
  </si>
  <si>
    <t>25136</t>
  </si>
  <si>
    <t>webstercew@yahoo.com</t>
  </si>
  <si>
    <t>Finance Department</t>
  </si>
  <si>
    <t>finance@villageofmilan.com</t>
  </si>
  <si>
    <t>301 Historic Route 66 E, Ste.101</t>
  </si>
  <si>
    <t>662 SE Jackson St</t>
  </si>
  <si>
    <t>Accounts Payable</t>
  </si>
  <si>
    <t>ap@olwsd.org</t>
  </si>
  <si>
    <t>115 North Stagecoach Road</t>
  </si>
  <si>
    <t>tremonttwp@gmail.com</t>
  </si>
  <si>
    <t>814-489-3806</t>
  </si>
  <si>
    <t>Penny Lamb</t>
  </si>
  <si>
    <t>Bear Lake</t>
  </si>
  <si>
    <t>139 Lottsville Niobe Rd</t>
  </si>
  <si>
    <t>Freehold Township</t>
  </si>
  <si>
    <t>1402 North Jeffers</t>
  </si>
  <si>
    <t>Maureen Canasta</t>
  </si>
  <si>
    <t>maurppkk@ptd.net</t>
  </si>
  <si>
    <t>Locust Bayou Volunteer Fire Department</t>
  </si>
  <si>
    <t>11539 Hwy 278 W</t>
  </si>
  <si>
    <t>Hampton</t>
  </si>
  <si>
    <t>71744</t>
  </si>
  <si>
    <t>Eric McCaughan</t>
  </si>
  <si>
    <t>locustbayoufd.ar@outlook.com</t>
  </si>
  <si>
    <t>870-415-7304</t>
  </si>
  <si>
    <t>mloftin@unioncountyar.com; jcunningham@unioncountyar.com</t>
  </si>
  <si>
    <t>treasurer.argylevfd.sd@gmail.com</t>
  </si>
  <si>
    <t>Maria Groos</t>
  </si>
  <si>
    <t>Price Boney, Sr.</t>
  </si>
  <si>
    <t>Case &amp; A Half</t>
  </si>
  <si>
    <t>11 Old Harrison Vly</t>
  </si>
  <si>
    <t>63633</t>
  </si>
  <si>
    <t>Trevor Maize</t>
  </si>
  <si>
    <t>cmaize@ces.k12.mo.us</t>
  </si>
  <si>
    <t>Jody Cowart</t>
  </si>
  <si>
    <t>Doug Fields</t>
  </si>
  <si>
    <t>judge@columbiacountyar.com</t>
  </si>
  <si>
    <t>wurtzjr@gmail.com</t>
  </si>
  <si>
    <t>sncook2022@yahoo.com</t>
  </si>
  <si>
    <t>Kristopher Bates</t>
  </si>
  <si>
    <t>kristopher.bates@westplains.gov</t>
  </si>
  <si>
    <t>lauren@southeastenterprises.org</t>
  </si>
  <si>
    <t>sandra_segura@gervais.k12.or.us, dora_guerrero@gervais.k12.or.us, caryn_davis@gervais.k12.or.us</t>
  </si>
  <si>
    <t>Bigo1940@windstream.net</t>
  </si>
  <si>
    <t>501-940-3766</t>
  </si>
  <si>
    <t>Daren Peterson</t>
  </si>
  <si>
    <t>daren.peterson@grantcountysd.us</t>
  </si>
  <si>
    <t>Kenneth Schulte</t>
  </si>
  <si>
    <t>kschulte@lincolncountymoclerk.gov</t>
  </si>
  <si>
    <t>Ryan Britton</t>
  </si>
  <si>
    <t>tennant@sdplains.com</t>
  </si>
  <si>
    <t>Stacy Pinney</t>
  </si>
  <si>
    <t>William Black</t>
  </si>
  <si>
    <t>cyrilpwa@gmail.com</t>
  </si>
  <si>
    <t>Chad Koranda</t>
  </si>
  <si>
    <t>Laura Gray</t>
  </si>
  <si>
    <t>lgray10@aum.edu</t>
  </si>
  <si>
    <t>Town of Prattsville</t>
  </si>
  <si>
    <t>9251 Hwy 270W</t>
  </si>
  <si>
    <t>prattsvilleAR@gmail.com</t>
  </si>
  <si>
    <t>Tim Massey</t>
  </si>
  <si>
    <t>jmessinger1945@gmail.com</t>
  </si>
  <si>
    <t>940-452-1470</t>
  </si>
  <si>
    <t>Christi Pipkin</t>
  </si>
  <si>
    <t>christi.pipkin@lpha.mo.gov</t>
  </si>
  <si>
    <t>Mark Wendel</t>
  </si>
  <si>
    <t>mwendel@cenclear.org</t>
  </si>
  <si>
    <t>Brandon Light</t>
  </si>
  <si>
    <t>brandon@fpwater.com</t>
  </si>
  <si>
    <t>309-224-3602</t>
  </si>
  <si>
    <t>P.O. Box 481</t>
  </si>
  <si>
    <t>Scott Scharping</t>
  </si>
  <si>
    <t>M &amp; M Davis Properties</t>
  </si>
  <si>
    <t>37 Dykes Rd</t>
  </si>
  <si>
    <t>Poplarville</t>
  </si>
  <si>
    <t>MS</t>
  </si>
  <si>
    <t>39470</t>
  </si>
  <si>
    <t>Carley Davis</t>
  </si>
  <si>
    <t>sfcdavis1@gmail.com</t>
  </si>
  <si>
    <t>769-926-8878</t>
  </si>
  <si>
    <t>Solace Hospice Inc.</t>
  </si>
  <si>
    <t>1310 South Main St</t>
  </si>
  <si>
    <t>11275 SW Durham Lane</t>
  </si>
  <si>
    <t>Brindy Mordan</t>
  </si>
  <si>
    <t>bmordan@danvilleboro.org</t>
  </si>
  <si>
    <t>AssetWorks</t>
  </si>
  <si>
    <t>Jeremy Kimble</t>
  </si>
  <si>
    <t>mayorsoffice@cityofweiner.com</t>
  </si>
  <si>
    <t>Basin Energy, Inc</t>
  </si>
  <si>
    <t>514 SE 1st St</t>
  </si>
  <si>
    <t>Evansville</t>
  </si>
  <si>
    <t>47713</t>
  </si>
  <si>
    <t>David Sawyer</t>
  </si>
  <si>
    <t>david@basinenergyinc.com</t>
  </si>
  <si>
    <t>812-618-6744</t>
  </si>
  <si>
    <t>Mike Segrest</t>
  </si>
  <si>
    <t>dasegrest@5thcircuitda.org</t>
  </si>
  <si>
    <t>Dr. Ryan Steele</t>
  </si>
  <si>
    <t>mwalker@custertel.net</t>
  </si>
  <si>
    <t>Meghan Walker</t>
  </si>
  <si>
    <t>Mason Bynum</t>
  </si>
  <si>
    <t>mbynum@daleso.com</t>
  </si>
  <si>
    <t>Larry Bryant</t>
  </si>
  <si>
    <t>lbryant@cityofforrestcityar.com</t>
  </si>
  <si>
    <t>Bradley Scheffler</t>
  </si>
  <si>
    <t>acrittenden@cityofpiggott.org</t>
  </si>
  <si>
    <t>Tommy Sanders</t>
  </si>
  <si>
    <t>Northcentral AR Education Service Coop</t>
  </si>
  <si>
    <t>PO Box 739</t>
  </si>
  <si>
    <t>72556</t>
  </si>
  <si>
    <t>870-368-7955</t>
  </si>
  <si>
    <t>Jim Loyd</t>
  </si>
  <si>
    <t>jloyd@parisschools.org</t>
  </si>
  <si>
    <t>844-963-3243</t>
  </si>
  <si>
    <t>2711 E. Walnut St</t>
  </si>
  <si>
    <t>Christina Johnson</t>
  </si>
  <si>
    <t>cjohnson@tricountyoic.org</t>
  </si>
  <si>
    <t>Charles Delap</t>
  </si>
  <si>
    <t>Rosalind Richter</t>
  </si>
  <si>
    <t>cityclerk@concordiamo.org</t>
  </si>
  <si>
    <t>westhopefire@gmail.com</t>
  </si>
  <si>
    <t>701-263-7137</t>
  </si>
  <si>
    <t>LeeAnn Schell</t>
  </si>
  <si>
    <t>3458 Ted Trout Dr</t>
  </si>
  <si>
    <t>Lufkin</t>
  </si>
  <si>
    <t>75904-4783</t>
  </si>
  <si>
    <t>217-473-1753</t>
  </si>
  <si>
    <t>Rose Ray</t>
  </si>
  <si>
    <t>traceyc@hcccar.org</t>
  </si>
  <si>
    <t>stacey.dawkins@hpspanthers.org</t>
  </si>
  <si>
    <t>308-368-5574</t>
  </si>
  <si>
    <t>Stacey Dawkins</t>
  </si>
  <si>
    <t>Michael Savu</t>
  </si>
  <si>
    <t>Ben Wicker</t>
  </si>
  <si>
    <t>rhonda.barber11@gmail.com</t>
  </si>
  <si>
    <t>Habitat for the Needed, LLC</t>
  </si>
  <si>
    <t>5045 Cates Ave, 2nd Floor</t>
  </si>
  <si>
    <t>63108</t>
  </si>
  <si>
    <t>Mario Roper</t>
  </si>
  <si>
    <t>habitatfortheneed@gmail.com</t>
  </si>
  <si>
    <t>314-673-0963</t>
  </si>
  <si>
    <t>gconn1869@gmail.com</t>
  </si>
  <si>
    <t>Mack Skelton</t>
  </si>
  <si>
    <t>mack.skelton@hbgsd.org</t>
  </si>
  <si>
    <t>City of DeWitt</t>
  </si>
  <si>
    <t>120 Court Square</t>
  </si>
  <si>
    <t>DeWitt</t>
  </si>
  <si>
    <t>Jimmy Black</t>
  </si>
  <si>
    <t>870-946-2191x28</t>
  </si>
  <si>
    <t>Mark McMahon</t>
  </si>
  <si>
    <t>100 South Broadway</t>
  </si>
  <si>
    <t>Dale Akey</t>
  </si>
  <si>
    <t>pcomm@caldwellco.missouri.org</t>
  </si>
  <si>
    <t>Krista Ostransky</t>
  </si>
  <si>
    <t>gsrwd@gsrwater.com</t>
  </si>
  <si>
    <t>cayugaswcd@cayugaswcd.org</t>
  </si>
  <si>
    <t>jason.watson@k12.sd.us,  barbara.grummet@k12.sd.us</t>
  </si>
  <si>
    <t>josteen@taswa.com, jahixson@taswa.com</t>
  </si>
  <si>
    <t>Hamilton County</t>
  </si>
  <si>
    <t>102 N Rice St</t>
  </si>
  <si>
    <t>Hamilton</t>
  </si>
  <si>
    <t>76531</t>
  </si>
  <si>
    <t>asstauditor@hamiltoncountytx.org</t>
  </si>
  <si>
    <t>254-386-1200x1271</t>
  </si>
  <si>
    <t>Carla De La Hoya</t>
  </si>
  <si>
    <t>434-246-6961</t>
  </si>
  <si>
    <t>Jerry Parham</t>
  </si>
  <si>
    <t>Sussex</t>
  </si>
  <si>
    <t>21390 Sussex Drive</t>
  </si>
  <si>
    <t>Sussex County School Board</t>
  </si>
  <si>
    <t>Zach Wilson</t>
  </si>
  <si>
    <t>Myron Lewis</t>
  </si>
  <si>
    <t>Jeff Wilbourn</t>
  </si>
  <si>
    <t>publicworks@villageofhamel.com, clerk@villageofhamel.com</t>
  </si>
  <si>
    <t>Troy Reed</t>
  </si>
  <si>
    <t>Mayor Mat Faulkner</t>
  </si>
  <si>
    <t>Lawrence Holloway</t>
  </si>
  <si>
    <t>Donald E. Johnson</t>
  </si>
  <si>
    <t>donjohnson19582003@yahoo.com</t>
  </si>
  <si>
    <t>Guthrie, Inc</t>
  </si>
  <si>
    <t>3121 W. Chicago St</t>
  </si>
  <si>
    <t>57702</t>
  </si>
  <si>
    <t>Kent Guthrie</t>
  </si>
  <si>
    <t>guthrieinc.office@gmail.com</t>
  </si>
  <si>
    <t>605-791-1985</t>
  </si>
  <si>
    <t>woody@belviderepoliceil.gov</t>
  </si>
  <si>
    <t>Austin Cronister</t>
  </si>
  <si>
    <t>dbender@quakertown.org</t>
  </si>
  <si>
    <t>accounts@lvcs.k12.or.us</t>
  </si>
  <si>
    <t>Gayla Youngblood</t>
  </si>
  <si>
    <t>gyoungblood@horatioschools.org</t>
  </si>
  <si>
    <t>finance@camdenmilitary.com</t>
  </si>
  <si>
    <t>Trudy Waterman</t>
  </si>
  <si>
    <t>trudy@cityofgregory.com, info@cityofgregory.com</t>
  </si>
  <si>
    <t>manager@wbrandywine.org</t>
  </si>
  <si>
    <t>610-380-8200</t>
  </si>
  <si>
    <t>605-625-3631</t>
  </si>
  <si>
    <t>57278</t>
  </si>
  <si>
    <t>Willow Lake</t>
  </si>
  <si>
    <t>P.O. Box 317</t>
  </si>
  <si>
    <t xml:space="preserve">City of Willow Lake </t>
  </si>
  <si>
    <t>Heidi Madsen</t>
  </si>
  <si>
    <t>cityofwlwitctel.com</t>
  </si>
  <si>
    <t>Andrew Schuster</t>
  </si>
  <si>
    <t>invoices@tbcol.org</t>
  </si>
  <si>
    <t>503-565-4005</t>
  </si>
  <si>
    <t>800 NE Lafayette</t>
  </si>
  <si>
    <t>McMinnville School District</t>
  </si>
  <si>
    <t>jhall@msd.k12.or.us</t>
  </si>
  <si>
    <t>Jason Hall</t>
  </si>
  <si>
    <t>Sentinel Vanguard Security LLC</t>
  </si>
  <si>
    <t>3065 San Fernando Dr</t>
  </si>
  <si>
    <t>76177</t>
  </si>
  <si>
    <t>Jose Torres Sol</t>
  </si>
  <si>
    <t>jose.torres@sentinelvanguardsecurity.com</t>
  </si>
  <si>
    <t>940-600-6082</t>
  </si>
  <si>
    <t>Ronda Franke</t>
  </si>
  <si>
    <t>rondabha@outlook.com</t>
  </si>
  <si>
    <t>l_dana@rocketmail.com</t>
  </si>
  <si>
    <t>Dana Lewis</t>
  </si>
  <si>
    <t>Lakeport</t>
  </si>
  <si>
    <t>4195 Lakeshore Blvd</t>
  </si>
  <si>
    <t>People Services Inc</t>
  </si>
  <si>
    <t>417-634-3588</t>
  </si>
  <si>
    <t>wallacem@chadwick.k12.mo.us</t>
  </si>
  <si>
    <t>Michael Wallace</t>
  </si>
  <si>
    <t>Chadwick</t>
  </si>
  <si>
    <t>7090 State Hwy 125 South</t>
  </si>
  <si>
    <t>P.O. Box 274</t>
  </si>
  <si>
    <t>Chadwick R-1 School District</t>
  </si>
  <si>
    <t>605-295-1348</t>
  </si>
  <si>
    <t>Darrel Brotsky</t>
  </si>
  <si>
    <t>52625</t>
  </si>
  <si>
    <t>221 W Plains</t>
  </si>
  <si>
    <t>Dakota Plains Electric Contracting, Inc</t>
  </si>
  <si>
    <t>dplainscontracting@gmail.com</t>
  </si>
  <si>
    <t>Black Hawk Water User District</t>
  </si>
  <si>
    <t>P.O. Box 476</t>
  </si>
  <si>
    <t>Black Hawk</t>
  </si>
  <si>
    <t>57718</t>
  </si>
  <si>
    <t>Ken LeBon</t>
  </si>
  <si>
    <t>office@BHWUD.com</t>
  </si>
  <si>
    <t>605-787-5777</t>
  </si>
  <si>
    <t>Black River, Inc</t>
  </si>
  <si>
    <t>623 Dakota Dr</t>
  </si>
  <si>
    <t>Sam Crittender</t>
  </si>
  <si>
    <t>208-495-1154</t>
  </si>
  <si>
    <t>pgrant@co.owyhee.id.us</t>
  </si>
  <si>
    <t>Perry Grant</t>
  </si>
  <si>
    <t>83650</t>
  </si>
  <si>
    <t>Murphy</t>
  </si>
  <si>
    <t>P.O. Box 128</t>
  </si>
  <si>
    <t>Owyhee County Sheriff</t>
  </si>
  <si>
    <t>kaldrich@pclpartnership.org</t>
  </si>
  <si>
    <t>605-635-6200</t>
  </si>
  <si>
    <t>bell.body.paint@gmail.com</t>
  </si>
  <si>
    <t>Stuart K. Bell</t>
  </si>
  <si>
    <t>Doland</t>
  </si>
  <si>
    <t>PO Box 205</t>
  </si>
  <si>
    <t>Doland Fire Department</t>
  </si>
  <si>
    <t>St Vincent DePaul SW Idaho</t>
  </si>
  <si>
    <t>5256 W Fairview Ave</t>
  </si>
  <si>
    <t>83706</t>
  </si>
  <si>
    <t>Carl Breidenbach</t>
  </si>
  <si>
    <t>carl.breidenbach@svdpid.org</t>
  </si>
  <si>
    <t>Tomekabutler@eudoraar.com</t>
  </si>
  <si>
    <t>Kim Sauro</t>
  </si>
  <si>
    <t>ksauro@westcaln.org</t>
  </si>
  <si>
    <t>Roxanne Barrett, Steve Mentzer</t>
  </si>
  <si>
    <t>townofzinc@gmail.com</t>
  </si>
  <si>
    <t>North Highway District</t>
  </si>
  <si>
    <t>P.O. Box 2</t>
  </si>
  <si>
    <t>Nezperce</t>
  </si>
  <si>
    <t>83543</t>
  </si>
  <si>
    <t>Krystal Urbat</t>
  </si>
  <si>
    <t>northhighway505@gmail.com</t>
  </si>
  <si>
    <t>208-702-2189</t>
  </si>
  <si>
    <t>Gooding Highway District</t>
  </si>
  <si>
    <t>P.O. Box 266</t>
  </si>
  <si>
    <t>83330</t>
  </si>
  <si>
    <t>Justin Clapp</t>
  </si>
  <si>
    <t>goodinghd1@gmail.com</t>
  </si>
  <si>
    <t>208-308-6557</t>
  </si>
  <si>
    <t>City of Melba</t>
  </si>
  <si>
    <t>P.O. Box 209</t>
  </si>
  <si>
    <t>Darrell Romine</t>
  </si>
  <si>
    <t>publicworks@cityofmelba.org</t>
  </si>
  <si>
    <t>208-495-2722</t>
  </si>
  <si>
    <t>Falls Irrigation District</t>
  </si>
  <si>
    <t>310 Valdez St</t>
  </si>
  <si>
    <t>American Falls</t>
  </si>
  <si>
    <t>83211</t>
  </si>
  <si>
    <t>Shawn Tischendorf</t>
  </si>
  <si>
    <t>fallsirr1@gmail.com</t>
  </si>
  <si>
    <t>208-226-5227</t>
  </si>
  <si>
    <t>Wendell Rural Fire District</t>
  </si>
  <si>
    <t>169 E Ave A</t>
  </si>
  <si>
    <t>Wendell</t>
  </si>
  <si>
    <t>83355</t>
  </si>
  <si>
    <t>Bob Bailey</t>
  </si>
  <si>
    <t>wendellruralfire@gmail.com</t>
  </si>
  <si>
    <t>208-536-5431</t>
  </si>
  <si>
    <t>West Boggs Park</t>
  </si>
  <si>
    <t>PO Box 245</t>
  </si>
  <si>
    <t>Loogootee</t>
  </si>
  <si>
    <t>Nathan Rihm</t>
  </si>
  <si>
    <t>nathan@westboggs.com</t>
  </si>
  <si>
    <t>812-295-3537</t>
  </si>
  <si>
    <t>570-753-5671</t>
  </si>
  <si>
    <t>grosethml@ci.north-platte.ne.us</t>
  </si>
  <si>
    <t>invoices@floodauthority.org</t>
  </si>
  <si>
    <t>504-286-3154</t>
  </si>
  <si>
    <t>Denise Williams</t>
  </si>
  <si>
    <t>Justina Cunningham</t>
  </si>
  <si>
    <t>justina@acmeproviders.com</t>
  </si>
  <si>
    <t>Tami Bacon</t>
  </si>
  <si>
    <t>drewcojudge@gmail.com</t>
  </si>
  <si>
    <t>alisha@callaway2water.com</t>
  </si>
  <si>
    <t>Alisha</t>
  </si>
  <si>
    <t>chris.stanfield@arkansas.gov</t>
  </si>
  <si>
    <t>Paradise Valley Fire District</t>
  </si>
  <si>
    <t>P.O. Box 3213</t>
  </si>
  <si>
    <t>Bonners Ferry</t>
  </si>
  <si>
    <t>83805</t>
  </si>
  <si>
    <t>Horseshoe Bend Fire Protection District</t>
  </si>
  <si>
    <t>Horseshoe Bend</t>
  </si>
  <si>
    <t>83629</t>
  </si>
  <si>
    <t>Tom Knight</t>
  </si>
  <si>
    <t>gduke@summertreefarm.com</t>
  </si>
  <si>
    <t>208-590-9062</t>
  </si>
  <si>
    <t>400 Holiday Dr, Suite 200</t>
  </si>
  <si>
    <t>Pittsburg</t>
  </si>
  <si>
    <t>15220</t>
  </si>
  <si>
    <t>Dipalli Bhatt</t>
  </si>
  <si>
    <t>dipalli.bhatt@assetworks.com</t>
  </si>
  <si>
    <t>819-635-2831</t>
  </si>
  <si>
    <t>6931 Arlington Road, Ste 200</t>
  </si>
  <si>
    <t>Bethesda</t>
  </si>
  <si>
    <t>20814</t>
  </si>
  <si>
    <t>Mimi Limmeroth</t>
  </si>
  <si>
    <t>980-254-8908</t>
  </si>
  <si>
    <t>Jessie Griffin</t>
  </si>
  <si>
    <t>Tim Taylor</t>
  </si>
  <si>
    <t>Joe Bednarczyk</t>
  </si>
  <si>
    <t>Abilities First</t>
  </si>
  <si>
    <t>3216 S. National</t>
  </si>
  <si>
    <t>65807</t>
  </si>
  <si>
    <t>Maggie Rollwagen</t>
  </si>
  <si>
    <t>maggie@abilitiesfirst.net</t>
  </si>
  <si>
    <t>417-838-1506</t>
  </si>
  <si>
    <t>Will White</t>
  </si>
  <si>
    <t>chief@oidbvfd.com</t>
  </si>
  <si>
    <t>817-483-0038</t>
  </si>
  <si>
    <t>dwinkler@rendonfire.com</t>
  </si>
  <si>
    <t>D W Winkler</t>
  </si>
  <si>
    <t>76028</t>
  </si>
  <si>
    <t>Burleson</t>
  </si>
  <si>
    <t>12330 Rendon Rd</t>
  </si>
  <si>
    <t>Rendon Fire Department</t>
  </si>
  <si>
    <t>Village of Canajoharie</t>
  </si>
  <si>
    <t>75 Erie Boulevard</t>
  </si>
  <si>
    <t>Canajoharie</t>
  </si>
  <si>
    <t>Jerry Ward</t>
  </si>
  <si>
    <t>canajohariewwtp@gmail.com</t>
  </si>
  <si>
    <t>518-673-3017</t>
  </si>
  <si>
    <t>Kayla Zechman</t>
  </si>
  <si>
    <t>hartleytwp45@gmail.com</t>
  </si>
  <si>
    <t>605-201-6115</t>
  </si>
  <si>
    <t>mattschulte1234@gmail.com</t>
  </si>
  <si>
    <t>Joe Schulte</t>
  </si>
  <si>
    <t>57467</t>
  </si>
  <si>
    <t>Orient</t>
  </si>
  <si>
    <t>P.O. Box 124</t>
  </si>
  <si>
    <t>Orient Fire Department</t>
  </si>
  <si>
    <t>bradleymartin@sbcglobal.net</t>
  </si>
  <si>
    <t>gmprdclerk@gmail.com</t>
  </si>
  <si>
    <t>Express Helicopters</t>
  </si>
  <si>
    <t>12615 Jones Rd. Ste 203</t>
  </si>
  <si>
    <t>77070</t>
  </si>
  <si>
    <t>Robert Adkins</t>
  </si>
  <si>
    <t>rbadkins@expressheli.com</t>
  </si>
  <si>
    <t>713-447-5263</t>
  </si>
  <si>
    <t>office@northcatasauqua.org</t>
  </si>
  <si>
    <t>Joslin Muck</t>
  </si>
  <si>
    <t>joslin.muck@lavacaschools.com</t>
  </si>
  <si>
    <t>479-377-1230</t>
  </si>
  <si>
    <t>Julie Collette</t>
  </si>
  <si>
    <t>City of Oakley</t>
  </si>
  <si>
    <t>Oakley</t>
  </si>
  <si>
    <t>83346</t>
  </si>
  <si>
    <t>Dannika Colson</t>
  </si>
  <si>
    <t>oakleycityclerk@gmail.com</t>
  </si>
  <si>
    <t>208-862-3313</t>
  </si>
  <si>
    <t>lilbournclerk@gmail.com</t>
  </si>
  <si>
    <t>smartin@whitelakenc.org</t>
  </si>
  <si>
    <t>Alert Warning Systems, LLC</t>
  </si>
  <si>
    <t>10758 Trenton Ave</t>
  </si>
  <si>
    <t>63132</t>
  </si>
  <si>
    <t>Michael Netherton</t>
  </si>
  <si>
    <t>michael@alertwarningsystems.com</t>
  </si>
  <si>
    <t>314-736-5030</t>
  </si>
  <si>
    <t>Buchanan County EMS</t>
  </si>
  <si>
    <t>5010 Frederick Ave</t>
  </si>
  <si>
    <t>St Joseph</t>
  </si>
  <si>
    <t>64506</t>
  </si>
  <si>
    <t>Tori Hill</t>
  </si>
  <si>
    <t>tori.hill@bc-ems.com</t>
  </si>
  <si>
    <t>816-396-9577</t>
  </si>
  <si>
    <t>Public Water Supply District 2, Saline County</t>
  </si>
  <si>
    <t>Tom Peuster</t>
  </si>
  <si>
    <t>Webster County Health Unit</t>
  </si>
  <si>
    <t>233 E Washington</t>
  </si>
  <si>
    <t>Marshfield</t>
  </si>
  <si>
    <t>65706</t>
  </si>
  <si>
    <t>Scott Allen</t>
  </si>
  <si>
    <t>sallen@webstercohealth.com</t>
  </si>
  <si>
    <t>417-859-2532</t>
  </si>
  <si>
    <t>315-964-2428</t>
  </si>
  <si>
    <t>John Perkins</t>
  </si>
  <si>
    <t>Williamstown</t>
  </si>
  <si>
    <t>2391 Cort 23</t>
  </si>
  <si>
    <t>Town of Amboy</t>
  </si>
  <si>
    <t>Town of Tulare</t>
  </si>
  <si>
    <t>202 3rd Ave</t>
  </si>
  <si>
    <t>Tulare</t>
  </si>
  <si>
    <t>57476</t>
  </si>
  <si>
    <t>Amy J. Michlitsch</t>
  </si>
  <si>
    <t>townoftulare@yahoo.com</t>
  </si>
  <si>
    <t>605-450-0791</t>
  </si>
  <si>
    <t>mlimmeroth@govdeals.com</t>
  </si>
  <si>
    <t>City of Central City</t>
  </si>
  <si>
    <t>1101 Hwy 255</t>
  </si>
  <si>
    <t>Central City</t>
  </si>
  <si>
    <t>Tina Youngblood</t>
  </si>
  <si>
    <t>tina.centralcity@gmail.com</t>
  </si>
  <si>
    <t>479-926-2352</t>
  </si>
  <si>
    <t>Michael Scudder</t>
  </si>
  <si>
    <t>George Linngren</t>
  </si>
  <si>
    <t>glinngren@slpmn.org</t>
  </si>
  <si>
    <t>lindsay.krumpelman@marcelinemo.us</t>
  </si>
  <si>
    <t>mark.stoks@aberdeenrural.org</t>
  </si>
  <si>
    <t>shawn.ballew@oldham-county.org</t>
  </si>
  <si>
    <t>Shawn Ballew</t>
  </si>
  <si>
    <t>mwade@calcoso.org</t>
  </si>
  <si>
    <t>carols@nemorganws.com; invoice@nemorganws.com</t>
  </si>
  <si>
    <t>manager@washingtonwater.org; mwagner@washingtonwater.org</t>
  </si>
  <si>
    <t>Mayor Paul Choate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</si>
</sst>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[&lt;=9999999]###\-####;\(###\)\ ###\-####"/>
  </numFmts>
  <fonts count="42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222222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00"/>
      <name val="Arial"/>
      <family val="2"/>
    </font>
    <font>
      <b/>
      <sz val="10"/>
      <color rgb="FF777777"/>
      <name val="Arial"/>
      <family val="2"/>
    </font>
    <font>
      <u/>
      <sz val="10"/>
      <color rgb="FF0563C1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563C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222222"/>
      <name val="Calibri"/>
      <family val="2"/>
    </font>
    <font>
      <sz val="10"/>
      <color rgb="FF222222"/>
      <name val="Arial"/>
      <family val="2"/>
    </font>
    <font>
      <sz val="12"/>
      <color rgb="FF3366FF"/>
      <name val="Trebuchet MS"/>
      <family val="2"/>
    </font>
    <font>
      <sz val="12"/>
      <color rgb="FF222222"/>
      <name val="Arial"/>
      <family val="2"/>
    </font>
    <font>
      <sz val="10"/>
      <color rgb="FF555555"/>
      <name val="Arial"/>
      <family val="2"/>
    </font>
    <font>
      <b/>
      <sz val="10"/>
      <color rgb="FF555555"/>
      <name val="Arial"/>
      <family val="2"/>
    </font>
    <font>
      <b/>
      <sz val="10"/>
      <color rgb="FF5E5E5E"/>
      <name val="Arial"/>
      <family val="2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F79646"/>
        <bgColor rgb="FFF79646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EAF1DD"/>
        <bgColor rgb="FFEAF1DD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AF1DD"/>
      </patternFill>
    </fill>
    <fill>
      <patternFill patternType="solid">
        <fgColor theme="5" tint="0.59999389629810485"/>
        <bgColor rgb="FFFFCC99"/>
      </patternFill>
    </fill>
    <fill>
      <patternFill patternType="solid">
        <fgColor rgb="FFCCFFCC"/>
        <bgColor rgb="FFD6E3BC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rgb="FFD8D8D8"/>
      </patternFill>
    </fill>
    <fill>
      <patternFill patternType="solid">
        <fgColor rgb="FFC2D69B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BBBBBB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4">
    <xf numFmtId="0" fontId="0" fillId="0" borderId="0"/>
    <xf numFmtId="0" fontId="32" fillId="0" borderId="0" applyNumberFormat="0" applyFill="0" applyBorder="0" applyAlignment="0" applyProtection="0"/>
    <xf numFmtId="0" fontId="41" fillId="0" borderId="2"/>
    <xf numFmtId="0" fontId="32" fillId="0" borderId="2" applyNumberFormat="0" applyFill="0" applyBorder="0" applyAlignment="0" applyProtection="0"/>
  </cellStyleXfs>
  <cellXfs count="34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vertical="top"/>
    </xf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0" fillId="0" borderId="1" xfId="0" applyFont="1" applyBorder="1"/>
    <xf numFmtId="0" fontId="10" fillId="0" borderId="0" xfId="0" applyFont="1"/>
    <xf numFmtId="0" fontId="11" fillId="0" borderId="1" xfId="0" applyFont="1" applyBorder="1"/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165" fontId="11" fillId="0" borderId="1" xfId="0" applyNumberFormat="1" applyFont="1" applyBorder="1"/>
    <xf numFmtId="0" fontId="0" fillId="3" borderId="1" xfId="0" applyFill="1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left" vertical="top"/>
    </xf>
    <xf numFmtId="0" fontId="16" fillId="3" borderId="1" xfId="0" applyFont="1" applyFill="1" applyBorder="1" applyAlignment="1">
      <alignment vertical="top"/>
    </xf>
    <xf numFmtId="1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vertical="top"/>
    </xf>
    <xf numFmtId="0" fontId="0" fillId="4" borderId="1" xfId="0" applyFill="1" applyBorder="1"/>
    <xf numFmtId="0" fontId="0" fillId="4" borderId="1" xfId="0" applyFill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164" fontId="11" fillId="0" borderId="1" xfId="0" applyNumberFormat="1" applyFont="1" applyBorder="1"/>
    <xf numFmtId="0" fontId="14" fillId="0" borderId="0" xfId="0" applyFont="1"/>
    <xf numFmtId="0" fontId="22" fillId="0" borderId="1" xfId="0" applyFont="1" applyBorder="1" applyAlignment="1">
      <alignment wrapText="1"/>
    </xf>
    <xf numFmtId="0" fontId="0" fillId="5" borderId="1" xfId="0" applyFill="1" applyBorder="1" applyAlignment="1">
      <alignment vertical="top"/>
    </xf>
    <xf numFmtId="0" fontId="0" fillId="5" borderId="1" xfId="0" applyFill="1" applyBorder="1"/>
    <xf numFmtId="0" fontId="0" fillId="5" borderId="1" xfId="0" applyFill="1" applyBorder="1" applyAlignment="1">
      <alignment horizontal="center" vertical="top"/>
    </xf>
    <xf numFmtId="49" fontId="0" fillId="5" borderId="1" xfId="0" applyNumberFormat="1" applyFill="1" applyBorder="1" applyAlignment="1">
      <alignment horizontal="left" vertical="top"/>
    </xf>
    <xf numFmtId="0" fontId="23" fillId="5" borderId="1" xfId="0" applyFont="1" applyFill="1" applyBorder="1" applyAlignment="1">
      <alignment vertical="top"/>
    </xf>
    <xf numFmtId="14" fontId="0" fillId="5" borderId="1" xfId="0" applyNumberFormat="1" applyFill="1" applyBorder="1" applyAlignment="1">
      <alignment horizontal="center" vertical="top"/>
    </xf>
    <xf numFmtId="0" fontId="0" fillId="6" borderId="1" xfId="0" applyFill="1" applyBorder="1" applyAlignment="1">
      <alignment vertical="top"/>
    </xf>
    <xf numFmtId="0" fontId="0" fillId="6" borderId="1" xfId="0" applyFill="1" applyBorder="1"/>
    <xf numFmtId="0" fontId="0" fillId="6" borderId="1" xfId="0" applyFill="1" applyBorder="1" applyAlignment="1">
      <alignment horizontal="center" vertical="top"/>
    </xf>
    <xf numFmtId="49" fontId="0" fillId="6" borderId="1" xfId="0" applyNumberFormat="1" applyFill="1" applyBorder="1" applyAlignment="1">
      <alignment horizontal="left" vertical="top"/>
    </xf>
    <xf numFmtId="14" fontId="0" fillId="6" borderId="1" xfId="0" applyNumberFormat="1" applyFill="1" applyBorder="1" applyAlignment="1">
      <alignment horizontal="center" vertical="top"/>
    </xf>
    <xf numFmtId="0" fontId="24" fillId="6" borderId="1" xfId="0" applyFont="1" applyFill="1" applyBorder="1" applyAlignment="1">
      <alignment vertical="top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vertical="top"/>
    </xf>
    <xf numFmtId="0" fontId="0" fillId="7" borderId="1" xfId="0" applyFill="1" applyBorder="1"/>
    <xf numFmtId="0" fontId="0" fillId="7" borderId="1" xfId="0" applyFill="1" applyBorder="1" applyAlignment="1">
      <alignment horizontal="center" vertical="top"/>
    </xf>
    <xf numFmtId="49" fontId="0" fillId="7" borderId="1" xfId="0" applyNumberFormat="1" applyFill="1" applyBorder="1" applyAlignment="1">
      <alignment horizontal="left" vertical="top"/>
    </xf>
    <xf numFmtId="0" fontId="25" fillId="7" borderId="1" xfId="0" applyFont="1" applyFill="1" applyBorder="1" applyAlignment="1">
      <alignment vertical="top"/>
    </xf>
    <xf numFmtId="14" fontId="0" fillId="7" borderId="1" xfId="0" applyNumberFormat="1" applyFill="1" applyBorder="1" applyAlignment="1">
      <alignment horizontal="center" vertical="top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/>
    </xf>
    <xf numFmtId="49" fontId="0" fillId="8" borderId="1" xfId="0" applyNumberFormat="1" applyFill="1" applyBorder="1" applyAlignment="1">
      <alignment horizontal="left" vertical="top"/>
    </xf>
    <xf numFmtId="0" fontId="26" fillId="8" borderId="1" xfId="0" applyFont="1" applyFill="1" applyBorder="1" applyAlignment="1">
      <alignment vertical="top"/>
    </xf>
    <xf numFmtId="14" fontId="0" fillId="8" borderId="1" xfId="0" applyNumberFormat="1" applyFill="1" applyBorder="1" applyAlignment="1">
      <alignment horizontal="center" vertical="top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8" borderId="1" xfId="0" applyFill="1" applyBorder="1" applyAlignment="1">
      <alignment horizontal="left" vertical="top"/>
    </xf>
    <xf numFmtId="0" fontId="0" fillId="9" borderId="1" xfId="0" applyFill="1" applyBorder="1" applyAlignment="1">
      <alignment vertical="top"/>
    </xf>
    <xf numFmtId="0" fontId="0" fillId="9" borderId="1" xfId="0" applyFill="1" applyBorder="1"/>
    <xf numFmtId="0" fontId="0" fillId="9" borderId="1" xfId="0" applyFill="1" applyBorder="1" applyAlignment="1">
      <alignment horizontal="center" vertical="top"/>
    </xf>
    <xf numFmtId="49" fontId="0" fillId="9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wrapText="1"/>
    </xf>
    <xf numFmtId="0" fontId="28" fillId="9" borderId="1" xfId="0" applyFont="1" applyFill="1" applyBorder="1" applyAlignment="1">
      <alignment wrapText="1"/>
    </xf>
    <xf numFmtId="14" fontId="0" fillId="9" borderId="1" xfId="0" applyNumberFormat="1" applyFill="1" applyBorder="1" applyAlignment="1">
      <alignment horizontal="center" vertical="top"/>
    </xf>
    <xf numFmtId="0" fontId="29" fillId="9" borderId="1" xfId="0" applyFont="1" applyFill="1" applyBorder="1" applyAlignment="1">
      <alignment vertical="top"/>
    </xf>
    <xf numFmtId="0" fontId="30" fillId="0" borderId="1" xfId="0" applyFont="1" applyBorder="1" applyAlignment="1">
      <alignment vertical="top"/>
    </xf>
    <xf numFmtId="49" fontId="0" fillId="0" borderId="1" xfId="0" applyNumberForma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33" fillId="0" borderId="1" xfId="0" applyFont="1" applyBorder="1" applyAlignment="1">
      <alignment vertical="top"/>
    </xf>
    <xf numFmtId="0" fontId="32" fillId="0" borderId="1" xfId="1" applyBorder="1" applyAlignment="1">
      <alignment vertical="top"/>
    </xf>
    <xf numFmtId="0" fontId="9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32" fillId="8" borderId="1" xfId="1" applyFill="1" applyBorder="1" applyAlignment="1">
      <alignment vertical="top"/>
    </xf>
    <xf numFmtId="0" fontId="33" fillId="0" borderId="1" xfId="0" applyFont="1" applyBorder="1" applyAlignment="1">
      <alignment horizontal="center" vertical="top"/>
    </xf>
    <xf numFmtId="14" fontId="33" fillId="0" borderId="1" xfId="0" applyNumberFormat="1" applyFont="1" applyBorder="1" applyAlignment="1">
      <alignment horizontal="center" vertical="top"/>
    </xf>
    <xf numFmtId="49" fontId="33" fillId="0" borderId="1" xfId="0" applyNumberFormat="1" applyFont="1" applyBorder="1" applyAlignment="1">
      <alignment horizontal="left" vertical="top"/>
    </xf>
    <xf numFmtId="0" fontId="33" fillId="0" borderId="1" xfId="0" applyFont="1" applyBorder="1"/>
    <xf numFmtId="0" fontId="33" fillId="2" borderId="1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17" fillId="4" borderId="1" xfId="0" applyFont="1" applyFill="1" applyBorder="1" applyAlignment="1">
      <alignment vertical="top"/>
    </xf>
    <xf numFmtId="0" fontId="0" fillId="0" borderId="2" xfId="0" applyBorder="1"/>
    <xf numFmtId="0" fontId="0" fillId="0" borderId="2" xfId="0" applyBorder="1" applyAlignment="1">
      <alignment horizontal="center" vertical="top"/>
    </xf>
    <xf numFmtId="49" fontId="0" fillId="0" borderId="2" xfId="0" applyNumberFormat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32" fillId="0" borderId="1" xfId="1" applyBorder="1"/>
    <xf numFmtId="0" fontId="11" fillId="4" borderId="1" xfId="0" applyFont="1" applyFill="1" applyBorder="1"/>
    <xf numFmtId="14" fontId="0" fillId="0" borderId="2" xfId="0" applyNumberForma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2" fillId="0" borderId="1" xfId="1" applyBorder="1" applyAlignment="1">
      <alignment wrapText="1"/>
    </xf>
    <xf numFmtId="0" fontId="32" fillId="2" borderId="1" xfId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11" fillId="0" borderId="0" xfId="0" applyFont="1"/>
    <xf numFmtId="0" fontId="2" fillId="0" borderId="2" xfId="0" applyFont="1" applyBorder="1"/>
    <xf numFmtId="0" fontId="33" fillId="0" borderId="0" xfId="0" applyFont="1"/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5" fontId="10" fillId="0" borderId="1" xfId="0" applyNumberFormat="1" applyFont="1" applyBorder="1"/>
    <xf numFmtId="164" fontId="10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wrapText="1"/>
    </xf>
    <xf numFmtId="0" fontId="32" fillId="2" borderId="1" xfId="1" applyFill="1" applyBorder="1" applyAlignment="1">
      <alignment wrapText="1"/>
    </xf>
    <xf numFmtId="0" fontId="32" fillId="0" borderId="0" xfId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32" fillId="3" borderId="1" xfId="1" applyFill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wrapText="1"/>
    </xf>
    <xf numFmtId="0" fontId="0" fillId="10" borderId="1" xfId="0" applyFill="1" applyBorder="1" applyAlignment="1">
      <alignment vertical="top"/>
    </xf>
    <xf numFmtId="0" fontId="0" fillId="10" borderId="1" xfId="0" applyFill="1" applyBorder="1"/>
    <xf numFmtId="0" fontId="0" fillId="10" borderId="1" xfId="0" applyFill="1" applyBorder="1" applyAlignment="1">
      <alignment horizontal="center" vertical="top"/>
    </xf>
    <xf numFmtId="49" fontId="0" fillId="10" borderId="1" xfId="0" applyNumberFormat="1" applyFill="1" applyBorder="1" applyAlignment="1">
      <alignment horizontal="left" vertical="top"/>
    </xf>
    <xf numFmtId="0" fontId="33" fillId="3" borderId="1" xfId="0" applyFont="1" applyFill="1" applyBorder="1" applyAlignment="1">
      <alignment vertical="top"/>
    </xf>
    <xf numFmtId="0" fontId="32" fillId="9" borderId="1" xfId="1" applyFill="1" applyBorder="1" applyAlignment="1">
      <alignment vertical="top"/>
    </xf>
    <xf numFmtId="14" fontId="0" fillId="10" borderId="1" xfId="0" applyNumberFormat="1" applyFill="1" applyBorder="1" applyAlignment="1">
      <alignment horizontal="center" vertical="top"/>
    </xf>
    <xf numFmtId="0" fontId="33" fillId="3" borderId="1" xfId="0" applyFont="1" applyFill="1" applyBorder="1" applyAlignment="1">
      <alignment horizontal="center" vertical="top"/>
    </xf>
    <xf numFmtId="14" fontId="3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49" fontId="33" fillId="3" borderId="1" xfId="0" applyNumberFormat="1" applyFont="1" applyFill="1" applyBorder="1" applyAlignment="1">
      <alignment horizontal="left" vertical="top"/>
    </xf>
    <xf numFmtId="0" fontId="33" fillId="3" borderId="1" xfId="0" applyFont="1" applyFill="1" applyBorder="1"/>
    <xf numFmtId="0" fontId="33" fillId="9" borderId="1" xfId="0" applyFont="1" applyFill="1" applyBorder="1" applyAlignment="1">
      <alignment vertical="top"/>
    </xf>
    <xf numFmtId="0" fontId="17" fillId="0" borderId="1" xfId="0" applyFont="1" applyBorder="1"/>
    <xf numFmtId="14" fontId="11" fillId="0" borderId="1" xfId="0" applyNumberFormat="1" applyFont="1" applyBorder="1" applyAlignment="1">
      <alignment horizontal="center"/>
    </xf>
    <xf numFmtId="0" fontId="32" fillId="0" borderId="0" xfId="1" applyBorder="1" applyAlignment="1">
      <alignment vertical="top"/>
    </xf>
    <xf numFmtId="0" fontId="32" fillId="9" borderId="1" xfId="1" applyFill="1" applyBorder="1" applyAlignment="1">
      <alignment wrapText="1"/>
    </xf>
    <xf numFmtId="0" fontId="33" fillId="9" borderId="1" xfId="0" applyFont="1" applyFill="1" applyBorder="1" applyAlignment="1">
      <alignment horizontal="center" vertical="top"/>
    </xf>
    <xf numFmtId="49" fontId="33" fillId="9" borderId="1" xfId="0" applyNumberFormat="1" applyFont="1" applyFill="1" applyBorder="1" applyAlignment="1">
      <alignment horizontal="left" vertical="top"/>
    </xf>
    <xf numFmtId="0" fontId="33" fillId="2" borderId="1" xfId="0" applyFont="1" applyFill="1" applyBorder="1" applyAlignment="1">
      <alignment horizontal="center" vertical="top"/>
    </xf>
    <xf numFmtId="14" fontId="33" fillId="2" borderId="1" xfId="0" applyNumberFormat="1" applyFont="1" applyFill="1" applyBorder="1" applyAlignment="1">
      <alignment horizontal="center" vertical="top"/>
    </xf>
    <xf numFmtId="49" fontId="33" fillId="2" borderId="1" xfId="0" applyNumberFormat="1" applyFont="1" applyFill="1" applyBorder="1" applyAlignment="1">
      <alignment horizontal="left" vertical="top"/>
    </xf>
    <xf numFmtId="164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33" fillId="2" borderId="1" xfId="0" applyFont="1" applyFill="1" applyBorder="1" applyAlignment="1">
      <alignment wrapText="1"/>
    </xf>
    <xf numFmtId="0" fontId="33" fillId="2" borderId="1" xfId="0" applyFont="1" applyFill="1" applyBorder="1"/>
    <xf numFmtId="0" fontId="32" fillId="10" borderId="1" xfId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left" vertical="top"/>
    </xf>
    <xf numFmtId="165" fontId="11" fillId="0" borderId="1" xfId="0" applyNumberFormat="1" applyFont="1" applyBorder="1" applyAlignment="1">
      <alignment vertical="top"/>
    </xf>
    <xf numFmtId="14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14" fontId="11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left" vertical="top"/>
    </xf>
    <xf numFmtId="14" fontId="12" fillId="0" borderId="1" xfId="0" applyNumberFormat="1" applyFont="1" applyBorder="1" applyAlignment="1">
      <alignment horizontal="center" vertical="top"/>
    </xf>
    <xf numFmtId="0" fontId="32" fillId="4" borderId="1" xfId="1" applyFill="1" applyBorder="1"/>
    <xf numFmtId="0" fontId="32" fillId="0" borderId="1" xfId="1" applyBorder="1" applyAlignment="1">
      <alignment horizontal="left" vertical="center"/>
    </xf>
    <xf numFmtId="0" fontId="33" fillId="10" borderId="1" xfId="0" applyFont="1" applyFill="1" applyBorder="1" applyAlignment="1">
      <alignment horizontal="center" vertical="top"/>
    </xf>
    <xf numFmtId="0" fontId="33" fillId="12" borderId="1" xfId="0" applyFont="1" applyFill="1" applyBorder="1"/>
    <xf numFmtId="0" fontId="32" fillId="12" borderId="1" xfId="1" applyFill="1" applyBorder="1"/>
    <xf numFmtId="0" fontId="0" fillId="12" borderId="1" xfId="0" applyFill="1" applyBorder="1"/>
    <xf numFmtId="0" fontId="17" fillId="11" borderId="1" xfId="0" applyFont="1" applyFill="1" applyBorder="1"/>
    <xf numFmtId="0" fontId="32" fillId="16" borderId="1" xfId="1" applyFill="1" applyBorder="1"/>
    <xf numFmtId="0" fontId="17" fillId="17" borderId="1" xfId="0" applyFont="1" applyFill="1" applyBorder="1"/>
    <xf numFmtId="0" fontId="0" fillId="18" borderId="1" xfId="0" applyFill="1" applyBorder="1" applyAlignment="1">
      <alignment vertical="top"/>
    </xf>
    <xf numFmtId="0" fontId="0" fillId="18" borderId="1" xfId="0" applyFill="1" applyBorder="1"/>
    <xf numFmtId="0" fontId="0" fillId="18" borderId="1" xfId="0" applyFill="1" applyBorder="1" applyAlignment="1">
      <alignment horizontal="center" vertical="top"/>
    </xf>
    <xf numFmtId="49" fontId="0" fillId="18" borderId="1" xfId="0" applyNumberFormat="1" applyFill="1" applyBorder="1" applyAlignment="1">
      <alignment horizontal="left" vertical="top"/>
    </xf>
    <xf numFmtId="14" fontId="0" fillId="18" borderId="1" xfId="0" applyNumberFormat="1" applyFill="1" applyBorder="1" applyAlignment="1">
      <alignment horizontal="center" vertical="top"/>
    </xf>
    <xf numFmtId="0" fontId="0" fillId="18" borderId="1" xfId="0" applyFill="1" applyBorder="1" applyAlignment="1">
      <alignment wrapText="1"/>
    </xf>
    <xf numFmtId="0" fontId="32" fillId="19" borderId="1" xfId="1" applyFill="1" applyBorder="1"/>
    <xf numFmtId="0" fontId="32" fillId="17" borderId="1" xfId="1" applyFill="1" applyBorder="1" applyAlignment="1">
      <alignment vertical="top"/>
    </xf>
    <xf numFmtId="0" fontId="0" fillId="17" borderId="1" xfId="0" applyFill="1" applyBorder="1" applyAlignment="1">
      <alignment vertical="top"/>
    </xf>
    <xf numFmtId="0" fontId="0" fillId="17" borderId="1" xfId="0" applyFill="1" applyBorder="1"/>
    <xf numFmtId="0" fontId="0" fillId="17" borderId="1" xfId="0" applyFill="1" applyBorder="1" applyAlignment="1">
      <alignment horizontal="center" vertical="top"/>
    </xf>
    <xf numFmtId="49" fontId="0" fillId="17" borderId="1" xfId="0" applyNumberFormat="1" applyFill="1" applyBorder="1" applyAlignment="1">
      <alignment horizontal="left" vertical="top"/>
    </xf>
    <xf numFmtId="14" fontId="0" fillId="17" borderId="1" xfId="0" applyNumberFormat="1" applyFill="1" applyBorder="1" applyAlignment="1">
      <alignment horizontal="center" vertical="top"/>
    </xf>
    <xf numFmtId="0" fontId="0" fillId="12" borderId="1" xfId="0" applyFill="1" applyBorder="1" applyAlignment="1">
      <alignment vertical="top"/>
    </xf>
    <xf numFmtId="0" fontId="0" fillId="12" borderId="1" xfId="0" applyFill="1" applyBorder="1" applyAlignment="1">
      <alignment horizontal="center" vertical="top"/>
    </xf>
    <xf numFmtId="49" fontId="0" fillId="12" borderId="1" xfId="0" applyNumberFormat="1" applyFill="1" applyBorder="1" applyAlignment="1">
      <alignment horizontal="left" vertical="top"/>
    </xf>
    <xf numFmtId="14" fontId="0" fillId="12" borderId="1" xfId="0" applyNumberFormat="1" applyFill="1" applyBorder="1" applyAlignment="1">
      <alignment horizontal="center" vertical="top"/>
    </xf>
    <xf numFmtId="0" fontId="32" fillId="12" borderId="1" xfId="1" applyFill="1" applyBorder="1" applyAlignment="1">
      <alignment vertical="top"/>
    </xf>
    <xf numFmtId="0" fontId="8" fillId="0" borderId="1" xfId="0" applyFont="1" applyBorder="1" applyAlignment="1">
      <alignment wrapText="1"/>
    </xf>
    <xf numFmtId="0" fontId="32" fillId="2" borderId="0" xfId="1" applyFill="1" applyBorder="1" applyAlignment="1">
      <alignment vertical="top"/>
    </xf>
    <xf numFmtId="0" fontId="33" fillId="4" borderId="1" xfId="0" applyFont="1" applyFill="1" applyBorder="1" applyAlignment="1">
      <alignment vertical="top"/>
    </xf>
    <xf numFmtId="0" fontId="33" fillId="4" borderId="1" xfId="0" applyFont="1" applyFill="1" applyBorder="1" applyAlignment="1">
      <alignment horizontal="center" vertical="top"/>
    </xf>
    <xf numFmtId="0" fontId="32" fillId="0" borderId="0" xfId="1" applyBorder="1" applyAlignment="1">
      <alignment wrapText="1"/>
    </xf>
    <xf numFmtId="0" fontId="33" fillId="9" borderId="1" xfId="0" applyFont="1" applyFill="1" applyBorder="1" applyAlignment="1">
      <alignment wrapText="1"/>
    </xf>
    <xf numFmtId="0" fontId="32" fillId="11" borderId="1" xfId="1" applyFill="1" applyBorder="1"/>
    <xf numFmtId="0" fontId="39" fillId="0" borderId="1" xfId="0" applyFont="1" applyBorder="1" applyAlignment="1">
      <alignment horizontal="left" vertical="center"/>
    </xf>
    <xf numFmtId="0" fontId="32" fillId="18" borderId="1" xfId="1" applyFill="1" applyBorder="1" applyAlignment="1">
      <alignment wrapText="1"/>
    </xf>
    <xf numFmtId="14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14" fontId="0" fillId="0" borderId="2" xfId="0" applyNumberFormat="1" applyBorder="1" applyAlignment="1">
      <alignment vertical="top"/>
    </xf>
    <xf numFmtId="14" fontId="11" fillId="0" borderId="1" xfId="0" applyNumberFormat="1" applyFont="1" applyBorder="1"/>
    <xf numFmtId="14" fontId="33" fillId="0" borderId="1" xfId="0" applyNumberFormat="1" applyFont="1" applyBorder="1" applyAlignment="1">
      <alignment vertical="top"/>
    </xf>
    <xf numFmtId="14" fontId="0" fillId="0" borderId="1" xfId="0" applyNumberFormat="1" applyBorder="1"/>
    <xf numFmtId="14" fontId="0" fillId="10" borderId="1" xfId="0" applyNumberFormat="1" applyFill="1" applyBorder="1" applyAlignment="1">
      <alignment vertical="top"/>
    </xf>
    <xf numFmtId="0" fontId="32" fillId="0" borderId="2" xfId="1" applyBorder="1" applyAlignment="1">
      <alignment vertical="top"/>
    </xf>
    <xf numFmtId="49" fontId="0" fillId="0" borderId="1" xfId="0" quotePrefix="1" applyNumberFormat="1" applyBorder="1"/>
    <xf numFmtId="0" fontId="32" fillId="0" borderId="4" xfId="1" applyBorder="1" applyAlignment="1">
      <alignment vertical="center"/>
    </xf>
    <xf numFmtId="0" fontId="0" fillId="0" borderId="5" xfId="0" applyBorder="1"/>
    <xf numFmtId="164" fontId="11" fillId="0" borderId="1" xfId="0" applyNumberFormat="1" applyFont="1" applyBorder="1" applyAlignment="1">
      <alignment horizontal="center" vertical="top"/>
    </xf>
    <xf numFmtId="0" fontId="33" fillId="0" borderId="0" xfId="0" applyFont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0" fontId="33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top" wrapText="1"/>
    </xf>
    <xf numFmtId="49" fontId="33" fillId="0" borderId="1" xfId="0" applyNumberFormat="1" applyFont="1" applyBorder="1" applyAlignment="1">
      <alignment horizontal="left" vertical="top" wrapText="1"/>
    </xf>
    <xf numFmtId="0" fontId="32" fillId="0" borderId="1" xfId="1" applyBorder="1" applyAlignment="1">
      <alignment vertical="top" wrapText="1"/>
    </xf>
    <xf numFmtId="14" fontId="33" fillId="0" borderId="1" xfId="0" applyNumberFormat="1" applyFont="1" applyBorder="1" applyAlignment="1">
      <alignment horizontal="center" vertical="top" wrapText="1"/>
    </xf>
    <xf numFmtId="14" fontId="33" fillId="0" borderId="1" xfId="0" applyNumberFormat="1" applyFont="1" applyBorder="1" applyAlignment="1">
      <alignment vertical="top" wrapText="1"/>
    </xf>
    <xf numFmtId="0" fontId="3" fillId="13" borderId="1" xfId="0" applyFont="1" applyFill="1" applyBorder="1" applyAlignment="1">
      <alignment vertical="top"/>
    </xf>
    <xf numFmtId="0" fontId="32" fillId="7" borderId="1" xfId="1" applyFill="1" applyBorder="1" applyAlignment="1">
      <alignment vertical="top"/>
    </xf>
    <xf numFmtId="0" fontId="36" fillId="0" borderId="1" xfId="0" applyFont="1" applyBorder="1"/>
    <xf numFmtId="0" fontId="32" fillId="8" borderId="1" xfId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37" fillId="0" borderId="1" xfId="0" applyFont="1" applyBorder="1"/>
    <xf numFmtId="0" fontId="38" fillId="0" borderId="1" xfId="0" applyFont="1" applyBorder="1" applyAlignment="1">
      <alignment horizontal="left" vertical="center"/>
    </xf>
    <xf numFmtId="0" fontId="0" fillId="20" borderId="1" xfId="0" applyFill="1" applyBorder="1" applyAlignment="1">
      <alignment vertical="top"/>
    </xf>
    <xf numFmtId="0" fontId="0" fillId="20" borderId="1" xfId="0" applyFill="1" applyBorder="1"/>
    <xf numFmtId="0" fontId="0" fillId="20" borderId="1" xfId="0" applyFill="1" applyBorder="1" applyAlignment="1">
      <alignment horizontal="center" vertical="top"/>
    </xf>
    <xf numFmtId="49" fontId="0" fillId="20" borderId="1" xfId="0" applyNumberFormat="1" applyFill="1" applyBorder="1" applyAlignment="1">
      <alignment horizontal="left" vertical="top"/>
    </xf>
    <xf numFmtId="14" fontId="0" fillId="20" borderId="1" xfId="0" applyNumberFormat="1" applyFill="1" applyBorder="1" applyAlignment="1">
      <alignment horizontal="center" vertical="top"/>
    </xf>
    <xf numFmtId="14" fontId="0" fillId="20" borderId="1" xfId="0" applyNumberFormat="1" applyFill="1" applyBorder="1" applyAlignment="1">
      <alignment vertical="top"/>
    </xf>
    <xf numFmtId="0" fontId="32" fillId="20" borderId="1" xfId="1" applyFill="1" applyBorder="1" applyAlignment="1">
      <alignment vertical="top"/>
    </xf>
    <xf numFmtId="0" fontId="19" fillId="3" borderId="1" xfId="0" applyFont="1" applyFill="1" applyBorder="1" applyAlignment="1">
      <alignment vertical="top"/>
    </xf>
    <xf numFmtId="0" fontId="7" fillId="17" borderId="1" xfId="0" applyFont="1" applyFill="1" applyBorder="1" applyAlignment="1">
      <alignment vertical="top"/>
    </xf>
    <xf numFmtId="0" fontId="4" fillId="0" borderId="1" xfId="0" applyFont="1" applyBorder="1"/>
    <xf numFmtId="14" fontId="0" fillId="0" borderId="1" xfId="0" applyNumberFormat="1" applyBorder="1" applyAlignment="1">
      <alignment horizontal="center"/>
    </xf>
    <xf numFmtId="0" fontId="37" fillId="19" borderId="1" xfId="0" applyFont="1" applyFill="1" applyBorder="1"/>
    <xf numFmtId="0" fontId="34" fillId="17" borderId="1" xfId="0" applyFont="1" applyFill="1" applyBorder="1"/>
    <xf numFmtId="0" fontId="10" fillId="17" borderId="1" xfId="0" applyFont="1" applyFill="1" applyBorder="1"/>
    <xf numFmtId="0" fontId="11" fillId="17" borderId="1" xfId="0" applyFont="1" applyFill="1" applyBorder="1"/>
    <xf numFmtId="0" fontId="12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10" fillId="17" borderId="1" xfId="0" applyFont="1" applyFill="1" applyBorder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/>
    </xf>
    <xf numFmtId="49" fontId="10" fillId="17" borderId="1" xfId="0" applyNumberFormat="1" applyFont="1" applyFill="1" applyBorder="1" applyAlignment="1">
      <alignment horizontal="left"/>
    </xf>
    <xf numFmtId="49" fontId="11" fillId="17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left" vertical="top"/>
    </xf>
    <xf numFmtId="165" fontId="10" fillId="17" borderId="1" xfId="0" applyNumberFormat="1" applyFont="1" applyFill="1" applyBorder="1"/>
    <xf numFmtId="164" fontId="11" fillId="17" borderId="1" xfId="0" applyNumberFormat="1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Border="1"/>
    <xf numFmtId="0" fontId="32" fillId="17" borderId="1" xfId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top"/>
    </xf>
    <xf numFmtId="0" fontId="41" fillId="0" borderId="1" xfId="2" applyBorder="1"/>
    <xf numFmtId="0" fontId="41" fillId="0" borderId="1" xfId="2" applyBorder="1" applyAlignment="1">
      <alignment vertical="top"/>
    </xf>
    <xf numFmtId="0" fontId="41" fillId="0" borderId="1" xfId="2" applyBorder="1" applyAlignment="1">
      <alignment horizontal="center" vertical="top"/>
    </xf>
    <xf numFmtId="49" fontId="41" fillId="0" borderId="1" xfId="2" applyNumberFormat="1" applyBorder="1" applyAlignment="1">
      <alignment horizontal="left" vertical="top"/>
    </xf>
    <xf numFmtId="14" fontId="41" fillId="0" borderId="1" xfId="2" applyNumberFormat="1" applyBorder="1" applyAlignment="1">
      <alignment horizontal="center" vertical="top"/>
    </xf>
    <xf numFmtId="0" fontId="32" fillId="0" borderId="1" xfId="3" applyBorder="1" applyAlignment="1">
      <alignment vertical="top"/>
    </xf>
    <xf numFmtId="14" fontId="41" fillId="0" borderId="1" xfId="2" applyNumberFormat="1" applyBorder="1" applyAlignment="1">
      <alignment vertical="top"/>
    </xf>
    <xf numFmtId="0" fontId="32" fillId="0" borderId="0" xfId="1" applyBorder="1"/>
    <xf numFmtId="0" fontId="35" fillId="0" borderId="1" xfId="0" applyFont="1" applyBorder="1"/>
    <xf numFmtId="0" fontId="32" fillId="2" borderId="1" xfId="3" applyFill="1" applyBorder="1" applyAlignment="1">
      <alignment vertical="top"/>
    </xf>
    <xf numFmtId="14" fontId="12" fillId="0" borderId="1" xfId="0" applyNumberFormat="1" applyFont="1" applyBorder="1" applyAlignment="1">
      <alignment vertical="top"/>
    </xf>
    <xf numFmtId="0" fontId="0" fillId="0" borderId="2" xfId="0" applyBorder="1" applyAlignment="1">
      <alignment wrapText="1"/>
    </xf>
    <xf numFmtId="0" fontId="32" fillId="17" borderId="1" xfId="1" applyFill="1" applyBorder="1"/>
    <xf numFmtId="0" fontId="32" fillId="5" borderId="1" xfId="1" applyFill="1" applyBorder="1" applyAlignment="1">
      <alignment vertical="top"/>
    </xf>
    <xf numFmtId="0" fontId="18" fillId="4" borderId="1" xfId="0" applyFont="1" applyFill="1" applyBorder="1"/>
    <xf numFmtId="0" fontId="27" fillId="2" borderId="1" xfId="0" applyFont="1" applyFill="1" applyBorder="1" applyAlignment="1">
      <alignment wrapText="1"/>
    </xf>
    <xf numFmtId="0" fontId="32" fillId="0" borderId="1" xfId="3" applyBorder="1" applyAlignment="1">
      <alignment wrapText="1"/>
    </xf>
    <xf numFmtId="0" fontId="32" fillId="3" borderId="1" xfId="3" applyFill="1" applyBorder="1" applyAlignment="1">
      <alignment wrapText="1"/>
    </xf>
    <xf numFmtId="0" fontId="21" fillId="0" borderId="1" xfId="0" applyFont="1" applyBorder="1" applyAlignment="1">
      <alignment vertical="top"/>
    </xf>
    <xf numFmtId="0" fontId="33" fillId="7" borderId="1" xfId="0" applyFont="1" applyFill="1" applyBorder="1" applyAlignment="1">
      <alignment vertical="top"/>
    </xf>
    <xf numFmtId="0" fontId="29" fillId="13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14" fontId="0" fillId="0" borderId="1" xfId="0" applyNumberFormat="1" applyBorder="1" applyAlignment="1">
      <alignment wrapText="1"/>
    </xf>
    <xf numFmtId="0" fontId="0" fillId="3" borderId="3" xfId="0" applyFill="1" applyBorder="1" applyAlignment="1">
      <alignment horizontal="center" vertical="top"/>
    </xf>
    <xf numFmtId="0" fontId="32" fillId="0" borderId="1" xfId="3" applyBorder="1"/>
    <xf numFmtId="0" fontId="4" fillId="12" borderId="1" xfId="0" applyFont="1" applyFill="1" applyBorder="1"/>
    <xf numFmtId="0" fontId="34" fillId="0" borderId="1" xfId="0" applyFont="1" applyBorder="1"/>
    <xf numFmtId="0" fontId="32" fillId="3" borderId="1" xfId="3" applyFill="1" applyBorder="1" applyAlignment="1">
      <alignment vertical="top"/>
    </xf>
    <xf numFmtId="0" fontId="32" fillId="8" borderId="0" xfId="1" applyFill="1" applyBorder="1" applyAlignment="1">
      <alignment vertical="top"/>
    </xf>
    <xf numFmtId="0" fontId="32" fillId="14" borderId="1" xfId="1" applyFill="1" applyBorder="1" applyAlignment="1">
      <alignment wrapText="1"/>
    </xf>
    <xf numFmtId="0" fontId="32" fillId="0" borderId="1" xfId="1" applyFill="1" applyBorder="1" applyAlignment="1">
      <alignment vertical="top"/>
    </xf>
    <xf numFmtId="0" fontId="32" fillId="0" borderId="2" xfId="1" applyBorder="1"/>
    <xf numFmtId="0" fontId="32" fillId="15" borderId="1" xfId="1" applyFill="1" applyBorder="1" applyAlignment="1">
      <alignment vertical="top"/>
    </xf>
    <xf numFmtId="14" fontId="33" fillId="0" borderId="1" xfId="0" applyNumberFormat="1" applyFont="1" applyBorder="1"/>
    <xf numFmtId="0" fontId="2" fillId="0" borderId="1" xfId="2" applyFont="1" applyBorder="1"/>
    <xf numFmtId="0" fontId="0" fillId="8" borderId="2" xfId="0" applyFill="1" applyBorder="1" applyAlignment="1">
      <alignment wrapText="1"/>
    </xf>
    <xf numFmtId="0" fontId="26" fillId="8" borderId="2" xfId="0" applyFont="1" applyFill="1" applyBorder="1" applyAlignment="1">
      <alignment vertical="top"/>
    </xf>
    <xf numFmtId="0" fontId="32" fillId="9" borderId="0" xfId="1" applyFill="1" applyBorder="1" applyAlignment="1">
      <alignment vertical="top"/>
    </xf>
    <xf numFmtId="0" fontId="32" fillId="0" borderId="0" xfId="1" applyBorder="1" applyAlignment="1"/>
    <xf numFmtId="0" fontId="32" fillId="16" borderId="1" xfId="3" applyFill="1" applyBorder="1"/>
    <xf numFmtId="0" fontId="0" fillId="2" borderId="0" xfId="0" applyFill="1" applyAlignment="1">
      <alignment vertical="top"/>
    </xf>
    <xf numFmtId="0" fontId="17" fillId="0" borderId="0" xfId="0" applyFont="1"/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49" fontId="0" fillId="2" borderId="0" xfId="0" applyNumberFormat="1" applyFill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0" borderId="0" xfId="0" applyFont="1" applyAlignment="1">
      <alignment vertical="top"/>
    </xf>
    <xf numFmtId="0" fontId="25" fillId="7" borderId="0" xfId="0" applyFont="1" applyFill="1" applyAlignment="1">
      <alignment vertical="top"/>
    </xf>
    <xf numFmtId="164" fontId="32" fillId="0" borderId="1" xfId="1" applyNumberFormat="1" applyBorder="1" applyAlignment="1">
      <alignment vertical="top"/>
    </xf>
    <xf numFmtId="0" fontId="26" fillId="8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5" fillId="0" borderId="1" xfId="0" applyFont="1" applyBorder="1" applyAlignment="1">
      <alignment vertical="top"/>
    </xf>
    <xf numFmtId="14" fontId="0" fillId="2" borderId="0" xfId="0" applyNumberForma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vertical="top"/>
    </xf>
    <xf numFmtId="0" fontId="2" fillId="0" borderId="0" xfId="0" applyFont="1"/>
    <xf numFmtId="0" fontId="33" fillId="0" borderId="0" xfId="0" applyFont="1" applyAlignment="1">
      <alignment horizontal="center" vertical="top"/>
    </xf>
    <xf numFmtId="49" fontId="33" fillId="0" borderId="0" xfId="0" applyNumberFormat="1" applyFont="1" applyAlignment="1">
      <alignment horizontal="left" vertical="top"/>
    </xf>
    <xf numFmtId="0" fontId="32" fillId="3" borderId="0" xfId="1" applyFill="1" applyBorder="1" applyAlignment="1">
      <alignment wrapText="1"/>
    </xf>
    <xf numFmtId="0" fontId="32" fillId="17" borderId="0" xfId="1" applyFill="1" applyBorder="1" applyAlignment="1">
      <alignment vertical="top"/>
    </xf>
    <xf numFmtId="0" fontId="40" fillId="0" borderId="0" xfId="0" applyFont="1" applyAlignment="1">
      <alignment horizontal="left" vertical="center"/>
    </xf>
    <xf numFmtId="0" fontId="32" fillId="9" borderId="0" xfId="1" applyFill="1" applyBorder="1" applyAlignment="1">
      <alignment wrapText="1"/>
    </xf>
    <xf numFmtId="0" fontId="32" fillId="2" borderId="0" xfId="1" applyFill="1" applyBorder="1" applyAlignment="1">
      <alignment wrapText="1"/>
    </xf>
    <xf numFmtId="0" fontId="32" fillId="3" borderId="0" xfId="1" applyFill="1" applyBorder="1" applyAlignment="1">
      <alignment vertical="top"/>
    </xf>
    <xf numFmtId="0" fontId="13" fillId="0" borderId="0" xfId="0" applyFont="1" applyAlignment="1">
      <alignment wrapText="1"/>
    </xf>
    <xf numFmtId="0" fontId="3" fillId="2" borderId="2" xfId="0" applyFont="1" applyFill="1" applyBorder="1" applyAlignment="1">
      <alignment vertical="top"/>
    </xf>
    <xf numFmtId="0" fontId="32" fillId="0" borderId="0" xfId="1" applyBorder="1" applyAlignment="1">
      <alignment horizontal="left" vertical="center"/>
    </xf>
    <xf numFmtId="0" fontId="3" fillId="0" borderId="0" xfId="0" applyFont="1" applyAlignment="1">
      <alignment vertical="top"/>
    </xf>
    <xf numFmtId="0" fontId="32" fillId="12" borderId="0" xfId="1" applyFill="1" applyBorder="1"/>
    <xf numFmtId="0" fontId="32" fillId="8" borderId="0" xfId="1" applyFill="1" applyBorder="1" applyAlignment="1">
      <alignment wrapText="1"/>
    </xf>
    <xf numFmtId="0" fontId="32" fillId="18" borderId="0" xfId="1" applyFill="1" applyBorder="1" applyAlignment="1">
      <alignment wrapText="1"/>
    </xf>
    <xf numFmtId="165" fontId="11" fillId="17" borderId="0" xfId="0" applyNumberFormat="1" applyFont="1" applyFill="1"/>
    <xf numFmtId="14" fontId="0" fillId="0" borderId="0" xfId="0" applyNumberFormat="1" applyAlignment="1">
      <alignment vertical="top" wrapText="1"/>
    </xf>
    <xf numFmtId="49" fontId="14" fillId="0" borderId="0" xfId="0" applyNumberFormat="1" applyFont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14" fillId="0" borderId="2" xfId="0" applyFont="1" applyBorder="1"/>
    <xf numFmtId="0" fontId="12" fillId="0" borderId="0" xfId="0" applyFont="1" applyAlignment="1">
      <alignment vertical="top"/>
    </xf>
    <xf numFmtId="0" fontId="10" fillId="0" borderId="2" xfId="0" applyFont="1" applyBorder="1"/>
    <xf numFmtId="0" fontId="32" fillId="0" borderId="1" xfId="1" applyBorder="1" applyAlignment="1"/>
    <xf numFmtId="0" fontId="32" fillId="0" borderId="2" xfId="1" applyBorder="1" applyAlignment="1">
      <alignment wrapText="1"/>
    </xf>
    <xf numFmtId="0" fontId="0" fillId="0" borderId="5" xfId="0" applyBorder="1" applyAlignment="1">
      <alignment wrapText="1"/>
    </xf>
    <xf numFmtId="0" fontId="31" fillId="0" borderId="6" xfId="0" applyFont="1" applyBorder="1"/>
  </cellXfs>
  <cellStyles count="4">
    <cellStyle name="Hyperlink" xfId="1" builtinId="8"/>
    <cellStyle name="Hyperlink 2" xfId="3" xr:uid="{7BF8D815-AA5F-42C3-ADDB-E3B1184ADD10}"/>
    <cellStyle name="Normal" xfId="0" builtinId="0"/>
    <cellStyle name="Normal 2" xfId="2" xr:uid="{B65D3819-6D92-4682-ABF8-780A025ABA3C}"/>
  </cellStyles>
  <dxfs count="0"/>
  <tableStyles count="0" defaultTableStyle="TableStyleMedium2" defaultPivotStyle="PivotStyleLight16"/>
  <colors>
    <mruColors>
      <color rgb="FFFFCC99"/>
      <color rgb="FFC2D69B"/>
      <color rgb="FFF7964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ck.skelton@hbgsd.org" TargetMode="External"/><Relationship Id="rId299" Type="http://schemas.openxmlformats.org/officeDocument/2006/relationships/hyperlink" Target="mailto:lgsd.invoices@lagrandesd.org" TargetMode="External"/><Relationship Id="rId21" Type="http://schemas.openxmlformats.org/officeDocument/2006/relationships/hyperlink" Target="mailto:jatconstruction@gmail.com" TargetMode="External"/><Relationship Id="rId63" Type="http://schemas.openxmlformats.org/officeDocument/2006/relationships/hyperlink" Target="mailto:anthonyvilletown@gmail.com" TargetMode="External"/><Relationship Id="rId159" Type="http://schemas.openxmlformats.org/officeDocument/2006/relationships/hyperlink" Target="mailto:jocoamb@goldenwest.net" TargetMode="External"/><Relationship Id="rId324" Type="http://schemas.openxmlformats.org/officeDocument/2006/relationships/hyperlink" Target="mailto:nehuss@hssd.net" TargetMode="External"/><Relationship Id="rId366" Type="http://schemas.openxmlformats.org/officeDocument/2006/relationships/hyperlink" Target="mailto:kay.rush@lyon.edu" TargetMode="External"/><Relationship Id="rId170" Type="http://schemas.openxmlformats.org/officeDocument/2006/relationships/hyperlink" Target="mailto:krobinson@tallassee-al.gov" TargetMode="External"/><Relationship Id="rId226" Type="http://schemas.openxmlformats.org/officeDocument/2006/relationships/hyperlink" Target="mailto:bpha@bentonhousing.org" TargetMode="External"/><Relationship Id="rId433" Type="http://schemas.openxmlformats.org/officeDocument/2006/relationships/hyperlink" Target="mailto:mattyk@itctel.com" TargetMode="External"/><Relationship Id="rId268" Type="http://schemas.openxmlformats.org/officeDocument/2006/relationships/hyperlink" Target="mailto:cityoflyford@lyfordtx.us" TargetMode="External"/><Relationship Id="rId475" Type="http://schemas.openxmlformats.org/officeDocument/2006/relationships/hyperlink" Target="mailto:shawn.ballew@oldham-county.org" TargetMode="External"/><Relationship Id="rId32" Type="http://schemas.openxmlformats.org/officeDocument/2006/relationships/hyperlink" Target="mailto:jnellingson@nrctv.com" TargetMode="External"/><Relationship Id="rId74" Type="http://schemas.openxmlformats.org/officeDocument/2006/relationships/hyperlink" Target="mailto:newportclerk@newportar.org" TargetMode="External"/><Relationship Id="rId128" Type="http://schemas.openxmlformats.org/officeDocument/2006/relationships/hyperlink" Target="mailto:cityofhighland@highland-arkansas.com" TargetMode="External"/><Relationship Id="rId335" Type="http://schemas.openxmlformats.org/officeDocument/2006/relationships/hyperlink" Target="mailto:cityhall@cityofsalesville.org" TargetMode="External"/><Relationship Id="rId377" Type="http://schemas.openxmlformats.org/officeDocument/2006/relationships/hyperlink" Target="mailto:miller@vietnamhelicopters.org" TargetMode="External"/><Relationship Id="rId5" Type="http://schemas.openxmlformats.org/officeDocument/2006/relationships/hyperlink" Target="mailto:lcochran@stjamesmo.org" TargetMode="External"/><Relationship Id="rId181" Type="http://schemas.openxmlformats.org/officeDocument/2006/relationships/hyperlink" Target="mailto:gbarron@centurytel.net" TargetMode="External"/><Relationship Id="rId237" Type="http://schemas.openxmlformats.org/officeDocument/2006/relationships/hyperlink" Target="mailto:eveningshadecity@gmail.com" TargetMode="External"/><Relationship Id="rId402" Type="http://schemas.openxmlformats.org/officeDocument/2006/relationships/hyperlink" Target="mailto:cyrilpwa@gmail.com" TargetMode="External"/><Relationship Id="rId279" Type="http://schemas.openxmlformats.org/officeDocument/2006/relationships/hyperlink" Target="mailto:carthagecity@alliancecom.net" TargetMode="External"/><Relationship Id="rId444" Type="http://schemas.openxmlformats.org/officeDocument/2006/relationships/hyperlink" Target="mailto:Tomekabutler@eudoraar.com" TargetMode="External"/><Relationship Id="rId43" Type="http://schemas.openxmlformats.org/officeDocument/2006/relationships/hyperlink" Target="mailto:tom.waldner@faulktonmedical.org" TargetMode="External"/><Relationship Id="rId139" Type="http://schemas.openxmlformats.org/officeDocument/2006/relationships/hyperlink" Target="mailto:jlmerchant75@gmail.com" TargetMode="External"/><Relationship Id="rId290" Type="http://schemas.openxmlformats.org/officeDocument/2006/relationships/hyperlink" Target="mailto:brian@yamhillfire.org" TargetMode="External"/><Relationship Id="rId304" Type="http://schemas.openxmlformats.org/officeDocument/2006/relationships/hyperlink" Target="mailto:highway@hillsboroughnh.net" TargetMode="External"/><Relationship Id="rId346" Type="http://schemas.openxmlformats.org/officeDocument/2006/relationships/hyperlink" Target="mailto:bankscityhall@gmail.com" TargetMode="External"/><Relationship Id="rId388" Type="http://schemas.openxmlformats.org/officeDocument/2006/relationships/hyperlink" Target="mailto:mayorpate@cordovacity.com" TargetMode="External"/><Relationship Id="rId85" Type="http://schemas.openxmlformats.org/officeDocument/2006/relationships/hyperlink" Target="mailto:LWoodruff@firedistrict4.com" TargetMode="External"/><Relationship Id="rId150" Type="http://schemas.openxmlformats.org/officeDocument/2006/relationships/hyperlink" Target="mailto:dmccaa@nctv.com" TargetMode="External"/><Relationship Id="rId192" Type="http://schemas.openxmlformats.org/officeDocument/2006/relationships/hyperlink" Target="mailto:bsaranger@aol.com" TargetMode="External"/><Relationship Id="rId206" Type="http://schemas.openxmlformats.org/officeDocument/2006/relationships/hyperlink" Target="mailto:jeffersonweed@yahoo.com" TargetMode="External"/><Relationship Id="rId413" Type="http://schemas.openxmlformats.org/officeDocument/2006/relationships/hyperlink" Target="mailto:david@basinenergyinc.com" TargetMode="External"/><Relationship Id="rId248" Type="http://schemas.openxmlformats.org/officeDocument/2006/relationships/hyperlink" Target="mailto:salbert@nadcinc.org" TargetMode="External"/><Relationship Id="rId455" Type="http://schemas.openxmlformats.org/officeDocument/2006/relationships/hyperlink" Target="mailto:gduke@summertreefarm.com" TargetMode="External"/><Relationship Id="rId12" Type="http://schemas.openxmlformats.org/officeDocument/2006/relationships/hyperlink" Target="mailto:brsmith@tuskegeemuseum.org" TargetMode="External"/><Relationship Id="rId108" Type="http://schemas.openxmlformats.org/officeDocument/2006/relationships/hyperlink" Target="mailto:Heidi.Clausen@k12.sd.us" TargetMode="External"/><Relationship Id="rId315" Type="http://schemas.openxmlformats.org/officeDocument/2006/relationships/hyperlink" Target="mailto:cambria111@gmail.com" TargetMode="External"/><Relationship Id="rId357" Type="http://schemas.openxmlformats.org/officeDocument/2006/relationships/hyperlink" Target="mailto:dewey52blevins@gmail.com" TargetMode="External"/><Relationship Id="rId54" Type="http://schemas.openxmlformats.org/officeDocument/2006/relationships/hyperlink" Target="mailto:lrainville@myrtlecreek.org" TargetMode="External"/><Relationship Id="rId96" Type="http://schemas.openxmlformats.org/officeDocument/2006/relationships/hyperlink" Target="mailto:newphilaboro@gmail.com" TargetMode="External"/><Relationship Id="rId161" Type="http://schemas.openxmlformats.org/officeDocument/2006/relationships/hyperlink" Target="mailto:spfd1301@gmail.com" TargetMode="External"/><Relationship Id="rId217" Type="http://schemas.openxmlformats.org/officeDocument/2006/relationships/hyperlink" Target="mailto:invoices@floodauthority.org" TargetMode="External"/><Relationship Id="rId399" Type="http://schemas.openxmlformats.org/officeDocument/2006/relationships/hyperlink" Target="mailto:daren.peterson@grantcountysd.us" TargetMode="External"/><Relationship Id="rId259" Type="http://schemas.openxmlformats.org/officeDocument/2006/relationships/hyperlink" Target="mailto:rebecca.gonzales@psjaisd.us" TargetMode="External"/><Relationship Id="rId424" Type="http://schemas.openxmlformats.org/officeDocument/2006/relationships/hyperlink" Target="mailto:cayugaswcd@cayugaswcd.org" TargetMode="External"/><Relationship Id="rId466" Type="http://schemas.openxmlformats.org/officeDocument/2006/relationships/hyperlink" Target="mailto:lilbournclerk@gmail.com" TargetMode="External"/><Relationship Id="rId23" Type="http://schemas.openxmlformats.org/officeDocument/2006/relationships/hyperlink" Target="mailto:ocp@obioncountytn.gov" TargetMode="External"/><Relationship Id="rId119" Type="http://schemas.openxmlformats.org/officeDocument/2006/relationships/hyperlink" Target="mailto:rcreekmore@colbertco.org" TargetMode="External"/><Relationship Id="rId270" Type="http://schemas.openxmlformats.org/officeDocument/2006/relationships/hyperlink" Target="mailto:corriganmgr@sbcglobal.net" TargetMode="External"/><Relationship Id="rId326" Type="http://schemas.openxmlformats.org/officeDocument/2006/relationships/hyperlink" Target="mailto:newarkcityhall@yahoo.com" TargetMode="External"/><Relationship Id="rId65" Type="http://schemas.openxmlformats.org/officeDocument/2006/relationships/hyperlink" Target="mailto:Accounting@hamburgboro.com" TargetMode="External"/><Relationship Id="rId130" Type="http://schemas.openxmlformats.org/officeDocument/2006/relationships/hyperlink" Target="mailto:CindyB@CityofClarence.com" TargetMode="External"/><Relationship Id="rId368" Type="http://schemas.openxmlformats.org/officeDocument/2006/relationships/hyperlink" Target="mailto:mniedzwiecki@springgrovevillage.com" TargetMode="External"/><Relationship Id="rId172" Type="http://schemas.openxmlformats.org/officeDocument/2006/relationships/hyperlink" Target="mailto:jay.alley@staytonfire.org" TargetMode="External"/><Relationship Id="rId228" Type="http://schemas.openxmlformats.org/officeDocument/2006/relationships/hyperlink" Target="mailto:lavcity@pinncom.com" TargetMode="External"/><Relationship Id="rId435" Type="http://schemas.openxmlformats.org/officeDocument/2006/relationships/hyperlink" Target="mailto:jose.torres@sentinelvanguardsecurity.com" TargetMode="External"/><Relationship Id="rId281" Type="http://schemas.openxmlformats.org/officeDocument/2006/relationships/hyperlink" Target="mailto:jlowe@bhws.org" TargetMode="External"/><Relationship Id="rId337" Type="http://schemas.openxmlformats.org/officeDocument/2006/relationships/hyperlink" Target="mailto:clfd@pobox.com" TargetMode="External"/><Relationship Id="rId34" Type="http://schemas.openxmlformats.org/officeDocument/2006/relationships/hyperlink" Target="mailto:Stacy.Sam@k12.sd.us" TargetMode="External"/><Relationship Id="rId76" Type="http://schemas.openxmlformats.org/officeDocument/2006/relationships/hyperlink" Target="mailto:decaturclerk@nntc.net" TargetMode="External"/><Relationship Id="rId141" Type="http://schemas.openxmlformats.org/officeDocument/2006/relationships/hyperlink" Target="mailto:diannie7@aol.com" TargetMode="External"/><Relationship Id="rId379" Type="http://schemas.openxmlformats.org/officeDocument/2006/relationships/hyperlink" Target="mailto:smartin@whitelakenc.org" TargetMode="External"/><Relationship Id="rId7" Type="http://schemas.openxmlformats.org/officeDocument/2006/relationships/hyperlink" Target="mailto:robertpuhlman@hotmail.com" TargetMode="External"/><Relationship Id="rId183" Type="http://schemas.openxmlformats.org/officeDocument/2006/relationships/hyperlink" Target="mailto:newlisbonhighway@gmail.com" TargetMode="External"/><Relationship Id="rId239" Type="http://schemas.openxmlformats.org/officeDocument/2006/relationships/hyperlink" Target="mailto:amaupin@myccnh.org" TargetMode="External"/><Relationship Id="rId390" Type="http://schemas.openxmlformats.org/officeDocument/2006/relationships/hyperlink" Target="mailto:finance@villageofmilan.com" TargetMode="External"/><Relationship Id="rId404" Type="http://schemas.openxmlformats.org/officeDocument/2006/relationships/hyperlink" Target="mailto:prattsvilleAR@gmail.com" TargetMode="External"/><Relationship Id="rId446" Type="http://schemas.openxmlformats.org/officeDocument/2006/relationships/hyperlink" Target="mailto:goodinghd1@gmail.com" TargetMode="External"/><Relationship Id="rId250" Type="http://schemas.openxmlformats.org/officeDocument/2006/relationships/hyperlink" Target="mailto:lamar@arkansas.net" TargetMode="External"/><Relationship Id="rId292" Type="http://schemas.openxmlformats.org/officeDocument/2006/relationships/hyperlink" Target="mailto:tstockton@co.wheeler.or.us" TargetMode="External"/><Relationship Id="rId306" Type="http://schemas.openxmlformats.org/officeDocument/2006/relationships/hyperlink" Target="mailto:stjohnlevee@gmail.com" TargetMode="External"/><Relationship Id="rId45" Type="http://schemas.openxmlformats.org/officeDocument/2006/relationships/hyperlink" Target="mailto:dennisk.bbvwater@gmail.com" TargetMode="External"/><Relationship Id="rId87" Type="http://schemas.openxmlformats.org/officeDocument/2006/relationships/hyperlink" Target="mailto:village.sterling@gmail.com" TargetMode="External"/><Relationship Id="rId110" Type="http://schemas.openxmlformats.org/officeDocument/2006/relationships/hyperlink" Target="mailto:jennifer.paxton@k12.wv.us" TargetMode="External"/><Relationship Id="rId348" Type="http://schemas.openxmlformats.org/officeDocument/2006/relationships/hyperlink" Target="mailto:r.hulse@lincolnarkansas.com" TargetMode="External"/><Relationship Id="rId152" Type="http://schemas.openxmlformats.org/officeDocument/2006/relationships/hyperlink" Target="mailto:mtpleasant@comporium.net" TargetMode="External"/><Relationship Id="rId194" Type="http://schemas.openxmlformats.org/officeDocument/2006/relationships/hyperlink" Target="mailto:brandyw@shawneecc.edu" TargetMode="External"/><Relationship Id="rId208" Type="http://schemas.openxmlformats.org/officeDocument/2006/relationships/hyperlink" Target="mailto:howetwp@usachoice.net" TargetMode="External"/><Relationship Id="rId415" Type="http://schemas.openxmlformats.org/officeDocument/2006/relationships/hyperlink" Target="mailto:cjohnson@tricountyoic.org" TargetMode="External"/><Relationship Id="rId457" Type="http://schemas.openxmlformats.org/officeDocument/2006/relationships/hyperlink" Target="mailto:chief@oidbvfd.com" TargetMode="External"/><Relationship Id="rId261" Type="http://schemas.openxmlformats.org/officeDocument/2006/relationships/hyperlink" Target="mailto:elizabeth.holloway@co.newton.tx.us" TargetMode="External"/><Relationship Id="rId14" Type="http://schemas.openxmlformats.org/officeDocument/2006/relationships/hyperlink" Target="mailto:lavena.sullivan@columbiacountyor.gov" TargetMode="External"/><Relationship Id="rId56" Type="http://schemas.openxmlformats.org/officeDocument/2006/relationships/hyperlink" Target="mailto:pcomm@caldwellco.missouri.org" TargetMode="External"/><Relationship Id="rId317" Type="http://schemas.openxmlformats.org/officeDocument/2006/relationships/hyperlink" Target="mailto:lbocr@atcnet.net" TargetMode="External"/><Relationship Id="rId359" Type="http://schemas.openxmlformats.org/officeDocument/2006/relationships/hyperlink" Target="mailto:oran.redden@gmail.com" TargetMode="External"/><Relationship Id="rId98" Type="http://schemas.openxmlformats.org/officeDocument/2006/relationships/hyperlink" Target="mailto:dale@coffeecountywater.com" TargetMode="External"/><Relationship Id="rId121" Type="http://schemas.openxmlformats.org/officeDocument/2006/relationships/hyperlink" Target="mailto:cityofrosston@yahoo.com" TargetMode="External"/><Relationship Id="rId163" Type="http://schemas.openxmlformats.org/officeDocument/2006/relationships/hyperlink" Target="mailto:waidd@wcslive.com" TargetMode="External"/><Relationship Id="rId219" Type="http://schemas.openxmlformats.org/officeDocument/2006/relationships/hyperlink" Target="mailto:cmorris@cccdd.com" TargetMode="External"/><Relationship Id="rId370" Type="http://schemas.openxmlformats.org/officeDocument/2006/relationships/hyperlink" Target="mailto:lennis.folk@state.sd.us" TargetMode="External"/><Relationship Id="rId426" Type="http://schemas.openxmlformats.org/officeDocument/2006/relationships/hyperlink" Target="mailto:donjohnson19582003@yahoo.com" TargetMode="External"/><Relationship Id="rId230" Type="http://schemas.openxmlformats.org/officeDocument/2006/relationships/hyperlink" Target="mailto:mpappenfus@ci.foley.mn.us" TargetMode="External"/><Relationship Id="rId468" Type="http://schemas.openxmlformats.org/officeDocument/2006/relationships/hyperlink" Target="mailto:tori.hill@bc-ems.com" TargetMode="External"/><Relationship Id="rId25" Type="http://schemas.openxmlformats.org/officeDocument/2006/relationships/hyperlink" Target="mailto:vislocky@tds.net" TargetMode="External"/><Relationship Id="rId67" Type="http://schemas.openxmlformats.org/officeDocument/2006/relationships/hyperlink" Target="mailto:jsanders@dequeenleopards.org" TargetMode="External"/><Relationship Id="rId272" Type="http://schemas.openxmlformats.org/officeDocument/2006/relationships/hyperlink" Target="mailto:calsrepair@tnics.com" TargetMode="External"/><Relationship Id="rId328" Type="http://schemas.openxmlformats.org/officeDocument/2006/relationships/hyperlink" Target="mailto:kschneider@cedarvilleschools.org" TargetMode="External"/><Relationship Id="rId132" Type="http://schemas.openxmlformats.org/officeDocument/2006/relationships/hyperlink" Target="mailto:jgildehaus@warrencountymo.org" TargetMode="External"/><Relationship Id="rId174" Type="http://schemas.openxmlformats.org/officeDocument/2006/relationships/hyperlink" Target="mailto:townoftrinity@trinityal.gov" TargetMode="External"/><Relationship Id="rId381" Type="http://schemas.openxmlformats.org/officeDocument/2006/relationships/hyperlink" Target="mailto:wilswg6659@gmail.com" TargetMode="External"/><Relationship Id="rId241" Type="http://schemas.openxmlformats.org/officeDocument/2006/relationships/hyperlink" Target="mailto:countyjudge@izardcountyar.org" TargetMode="External"/><Relationship Id="rId437" Type="http://schemas.openxmlformats.org/officeDocument/2006/relationships/hyperlink" Target="mailto:l_dana@rocketmail.com" TargetMode="External"/><Relationship Id="rId36" Type="http://schemas.openxmlformats.org/officeDocument/2006/relationships/hyperlink" Target="mailto:mtvernoncity@santel.net" TargetMode="External"/><Relationship Id="rId283" Type="http://schemas.openxmlformats.org/officeDocument/2006/relationships/hyperlink" Target="mailto:ksauro@westcaln.org" TargetMode="External"/><Relationship Id="rId339" Type="http://schemas.openxmlformats.org/officeDocument/2006/relationships/hyperlink" Target="mailto:em@frcounty.org" TargetMode="External"/><Relationship Id="rId78" Type="http://schemas.openxmlformats.org/officeDocument/2006/relationships/hyperlink" Target="mailto:ebest@arkansascountyar.org" TargetMode="External"/><Relationship Id="rId101" Type="http://schemas.openxmlformats.org/officeDocument/2006/relationships/hyperlink" Target="mailto:dustinp1801@gmail.com" TargetMode="External"/><Relationship Id="rId143" Type="http://schemas.openxmlformats.org/officeDocument/2006/relationships/hyperlink" Target="mailto:dasegrest@5thcircuitda.org" TargetMode="External"/><Relationship Id="rId185" Type="http://schemas.openxmlformats.org/officeDocument/2006/relationships/hyperlink" Target="mailto:sabrina@umpquahomes.org" TargetMode="External"/><Relationship Id="rId350" Type="http://schemas.openxmlformats.org/officeDocument/2006/relationships/hyperlink" Target="mailto:chiefdale@hotmail.com" TargetMode="External"/><Relationship Id="rId406" Type="http://schemas.openxmlformats.org/officeDocument/2006/relationships/hyperlink" Target="mailto:christi.pipkin@lpha.mo.gov" TargetMode="External"/><Relationship Id="rId9" Type="http://schemas.openxmlformats.org/officeDocument/2006/relationships/hyperlink" Target="mailto:mary.lee@pennco.org" TargetMode="External"/><Relationship Id="rId210" Type="http://schemas.openxmlformats.org/officeDocument/2006/relationships/hyperlink" Target="mailto:stefanie@settlersirrigation.org" TargetMode="External"/><Relationship Id="rId392" Type="http://schemas.openxmlformats.org/officeDocument/2006/relationships/hyperlink" Target="mailto:locustbayoufd.ar@outlook.com" TargetMode="External"/><Relationship Id="rId448" Type="http://schemas.openxmlformats.org/officeDocument/2006/relationships/hyperlink" Target="mailto:fallsirr1@gmail.com" TargetMode="External"/><Relationship Id="rId252" Type="http://schemas.openxmlformats.org/officeDocument/2006/relationships/hyperlink" Target="mailto:wrbechd@elmoreco.org" TargetMode="External"/><Relationship Id="rId294" Type="http://schemas.openxmlformats.org/officeDocument/2006/relationships/hyperlink" Target="mailto:pjohnson@highdesertmuseum.org" TargetMode="External"/><Relationship Id="rId308" Type="http://schemas.openxmlformats.org/officeDocument/2006/relationships/hyperlink" Target="mailto:ellsinorecityclerk@centurytel.net" TargetMode="External"/><Relationship Id="rId47" Type="http://schemas.openxmlformats.org/officeDocument/2006/relationships/hyperlink" Target="mailto:weppleman@ccpa.net" TargetMode="External"/><Relationship Id="rId89" Type="http://schemas.openxmlformats.org/officeDocument/2006/relationships/hyperlink" Target="mailto:frances.fowler@pcghinc.org" TargetMode="External"/><Relationship Id="rId112" Type="http://schemas.openxmlformats.org/officeDocument/2006/relationships/hyperlink" Target="mailto:wrightm@mtree.k12.ar.us" TargetMode="External"/><Relationship Id="rId154" Type="http://schemas.openxmlformats.org/officeDocument/2006/relationships/hyperlink" Target="mailto:jthomas@htcnet.net" TargetMode="External"/><Relationship Id="rId361" Type="http://schemas.openxmlformats.org/officeDocument/2006/relationships/hyperlink" Target="mailto:jerryholland8352@att.net" TargetMode="External"/><Relationship Id="rId196" Type="http://schemas.openxmlformats.org/officeDocument/2006/relationships/hyperlink" Target="mailto:georgegardner@kingdomeast.org" TargetMode="External"/><Relationship Id="rId417" Type="http://schemas.openxmlformats.org/officeDocument/2006/relationships/hyperlink" Target="mailto:westhopefire@gmail.com" TargetMode="External"/><Relationship Id="rId459" Type="http://schemas.openxmlformats.org/officeDocument/2006/relationships/hyperlink" Target="mailto:canajohariewwtp@gmail.com" TargetMode="External"/><Relationship Id="rId16" Type="http://schemas.openxmlformats.org/officeDocument/2006/relationships/hyperlink" Target="mailto:mbrown@portofnewport.com" TargetMode="External"/><Relationship Id="rId221" Type="http://schemas.openxmlformats.org/officeDocument/2006/relationships/hyperlink" Target="mailto:gemhighwaydistrict@gmail.com" TargetMode="External"/><Relationship Id="rId263" Type="http://schemas.openxmlformats.org/officeDocument/2006/relationships/hyperlink" Target="mailto:hidalgomud@yahoo.com" TargetMode="External"/><Relationship Id="rId319" Type="http://schemas.openxmlformats.org/officeDocument/2006/relationships/hyperlink" Target="mailto:jgardner@ozark.org" TargetMode="External"/><Relationship Id="rId470" Type="http://schemas.openxmlformats.org/officeDocument/2006/relationships/hyperlink" Target="mailto:townoftulare@yahoo.com" TargetMode="External"/><Relationship Id="rId58" Type="http://schemas.openxmlformats.org/officeDocument/2006/relationships/hyperlink" Target="mailto:lbryant@cityofforrestcityar.com" TargetMode="External"/><Relationship Id="rId123" Type="http://schemas.openxmlformats.org/officeDocument/2006/relationships/hyperlink" Target="mailto:accountspayable@boxelder.us" TargetMode="External"/><Relationship Id="rId330" Type="http://schemas.openxmlformats.org/officeDocument/2006/relationships/hyperlink" Target="mailto:ktynes@aaasea.org" TargetMode="External"/><Relationship Id="rId165" Type="http://schemas.openxmlformats.org/officeDocument/2006/relationships/hyperlink" Target="mailto:clerktreasurer@cityoflangston.com" TargetMode="External"/><Relationship Id="rId372" Type="http://schemas.openxmlformats.org/officeDocument/2006/relationships/hyperlink" Target="mailto:cnuofc@gwtc.net" TargetMode="External"/><Relationship Id="rId428" Type="http://schemas.openxmlformats.org/officeDocument/2006/relationships/hyperlink" Target="mailto:dbender@quakertown.org" TargetMode="External"/><Relationship Id="rId232" Type="http://schemas.openxmlformats.org/officeDocument/2006/relationships/hyperlink" Target="mailto:chris.stanfield@arkansas.gov" TargetMode="External"/><Relationship Id="rId274" Type="http://schemas.openxmlformats.org/officeDocument/2006/relationships/hyperlink" Target="mailto:ojelsen@nvc.net" TargetMode="External"/><Relationship Id="rId27" Type="http://schemas.openxmlformats.org/officeDocument/2006/relationships/hyperlink" Target="mailto:richconnel@aol.com" TargetMode="External"/><Relationship Id="rId69" Type="http://schemas.openxmlformats.org/officeDocument/2006/relationships/hyperlink" Target="mailto:msmith@mub-albertville.com" TargetMode="External"/><Relationship Id="rId134" Type="http://schemas.openxmlformats.org/officeDocument/2006/relationships/hyperlink" Target="mailto:collirene.vfd01@yahoo.com" TargetMode="External"/><Relationship Id="rId80" Type="http://schemas.openxmlformats.org/officeDocument/2006/relationships/hyperlink" Target="mailto:cwprice530@yahoo.com" TargetMode="External"/><Relationship Id="rId176" Type="http://schemas.openxmlformats.org/officeDocument/2006/relationships/hyperlink" Target="mailto:tommy.wright@scamhc.org" TargetMode="External"/><Relationship Id="rId341" Type="http://schemas.openxmlformats.org/officeDocument/2006/relationships/hyperlink" Target="mailto:cityoffiftysix@yahoo.com" TargetMode="External"/><Relationship Id="rId383" Type="http://schemas.openxmlformats.org/officeDocument/2006/relationships/hyperlink" Target="mailto:cityofhamlin99@gmail.com" TargetMode="External"/><Relationship Id="rId439" Type="http://schemas.openxmlformats.org/officeDocument/2006/relationships/hyperlink" Target="mailto:dplainscontracting@gmail.com" TargetMode="External"/><Relationship Id="rId201" Type="http://schemas.openxmlformats.org/officeDocument/2006/relationships/hyperlink" Target="mailto:nicole.whitaker@darbytwp.org" TargetMode="External"/><Relationship Id="rId243" Type="http://schemas.openxmlformats.org/officeDocument/2006/relationships/hyperlink" Target="mailto:doylewfowler001@hotmail.com" TargetMode="External"/><Relationship Id="rId285" Type="http://schemas.openxmlformats.org/officeDocument/2006/relationships/hyperlink" Target="mailto:sectr@towercityboro.comcastbiz.net" TargetMode="External"/><Relationship Id="rId450" Type="http://schemas.openxmlformats.org/officeDocument/2006/relationships/hyperlink" Target="mailto:nathan@westboggs.com" TargetMode="External"/><Relationship Id="rId38" Type="http://schemas.openxmlformats.org/officeDocument/2006/relationships/hyperlink" Target="mailto:morozco@silverton.or.us" TargetMode="External"/><Relationship Id="rId103" Type="http://schemas.openxmlformats.org/officeDocument/2006/relationships/hyperlink" Target="mailto:thaug@cfindependence.com" TargetMode="External"/><Relationship Id="rId310" Type="http://schemas.openxmlformats.org/officeDocument/2006/relationships/hyperlink" Target="mailto:ejudge@mrtc.com" TargetMode="External"/><Relationship Id="rId91" Type="http://schemas.openxmlformats.org/officeDocument/2006/relationships/hyperlink" Target="mailto:twvillage601@gmail.com" TargetMode="External"/><Relationship Id="rId145" Type="http://schemas.openxmlformats.org/officeDocument/2006/relationships/hyperlink" Target="mailto:jchenard@ci.monmouth.or.us" TargetMode="External"/><Relationship Id="rId187" Type="http://schemas.openxmlformats.org/officeDocument/2006/relationships/hyperlink" Target="mailto:bcroad@bakercounty.org" TargetMode="External"/><Relationship Id="rId352" Type="http://schemas.openxmlformats.org/officeDocument/2006/relationships/hyperlink" Target="mailto:jeffp@jacksoncountyar.us" TargetMode="External"/><Relationship Id="rId394" Type="http://schemas.openxmlformats.org/officeDocument/2006/relationships/hyperlink" Target="mailto:judge@columbiacountyar.com" TargetMode="External"/><Relationship Id="rId408" Type="http://schemas.openxmlformats.org/officeDocument/2006/relationships/hyperlink" Target="mailto:brandon@fpwater.com" TargetMode="External"/><Relationship Id="rId212" Type="http://schemas.openxmlformats.org/officeDocument/2006/relationships/hyperlink" Target="mailto:a.schmid@clintontownship-mi.gov" TargetMode="External"/><Relationship Id="rId254" Type="http://schemas.openxmlformats.org/officeDocument/2006/relationships/hyperlink" Target="mailto:tim@cityoflisbon.net" TargetMode="External"/><Relationship Id="rId49" Type="http://schemas.openxmlformats.org/officeDocument/2006/relationships/hyperlink" Target="mailto:jbritton@raccinc.org" TargetMode="External"/><Relationship Id="rId114" Type="http://schemas.openxmlformats.org/officeDocument/2006/relationships/hyperlink" Target="mailto:floydromancevfd@gmail.com" TargetMode="External"/><Relationship Id="rId296" Type="http://schemas.openxmlformats.org/officeDocument/2006/relationships/hyperlink" Target="mailto:daustin@roseburg.k12.or.us" TargetMode="External"/><Relationship Id="rId461" Type="http://schemas.openxmlformats.org/officeDocument/2006/relationships/hyperlink" Target="mailto:mattschulte1234@gmail.com" TargetMode="External"/><Relationship Id="rId60" Type="http://schemas.openxmlformats.org/officeDocument/2006/relationships/hyperlink" Target="mailto:rnorton@flyflo.us" TargetMode="External"/><Relationship Id="rId156" Type="http://schemas.openxmlformats.org/officeDocument/2006/relationships/hyperlink" Target="mailto:carlotte@hope-wl.com" TargetMode="External"/><Relationship Id="rId198" Type="http://schemas.openxmlformats.org/officeDocument/2006/relationships/hyperlink" Target="mailto:jstewart@warrencountyambulance.com" TargetMode="External"/><Relationship Id="rId321" Type="http://schemas.openxmlformats.org/officeDocument/2006/relationships/hyperlink" Target="mailto:linda.tullos@mcgeheeschools.org" TargetMode="External"/><Relationship Id="rId363" Type="http://schemas.openxmlformats.org/officeDocument/2006/relationships/hyperlink" Target="mailto:dshaw@cityofbono.com" TargetMode="External"/><Relationship Id="rId419" Type="http://schemas.openxmlformats.org/officeDocument/2006/relationships/hyperlink" Target="mailto:stacey.dawkins@hpspanthers.org" TargetMode="External"/><Relationship Id="rId223" Type="http://schemas.openxmlformats.org/officeDocument/2006/relationships/hyperlink" Target="mailto:marya@chof.net" TargetMode="External"/><Relationship Id="rId430" Type="http://schemas.openxmlformats.org/officeDocument/2006/relationships/hyperlink" Target="mailto:gyoungblood@horatioschools.org" TargetMode="External"/><Relationship Id="rId18" Type="http://schemas.openxmlformats.org/officeDocument/2006/relationships/hyperlink" Target="mailto:recorder@dunescityor.com" TargetMode="External"/><Relationship Id="rId265" Type="http://schemas.openxmlformats.org/officeDocument/2006/relationships/hyperlink" Target="mailto:clerk@cityofthorndaletx.org" TargetMode="External"/><Relationship Id="rId472" Type="http://schemas.openxmlformats.org/officeDocument/2006/relationships/hyperlink" Target="mailto:glinngren@slpmn.org" TargetMode="External"/><Relationship Id="rId125" Type="http://schemas.openxmlformats.org/officeDocument/2006/relationships/hyperlink" Target="mailto:54roxanneschweizer@gmail.com" TargetMode="External"/><Relationship Id="rId167" Type="http://schemas.openxmlformats.org/officeDocument/2006/relationships/hyperlink" Target="mailto:zac.lollar@scouting.org" TargetMode="External"/><Relationship Id="rId332" Type="http://schemas.openxmlformats.org/officeDocument/2006/relationships/hyperlink" Target="mailto:destes@falkville.org" TargetMode="External"/><Relationship Id="rId374" Type="http://schemas.openxmlformats.org/officeDocument/2006/relationships/hyperlink" Target="mailto:minspgstr2021@gmail.com" TargetMode="External"/><Relationship Id="rId71" Type="http://schemas.openxmlformats.org/officeDocument/2006/relationships/hyperlink" Target="mailto:glhudson@chestercountyairport.com" TargetMode="External"/><Relationship Id="rId234" Type="http://schemas.openxmlformats.org/officeDocument/2006/relationships/hyperlink" Target="mailto:travis.risley@ysk12.com" TargetMode="External"/><Relationship Id="rId2" Type="http://schemas.openxmlformats.org/officeDocument/2006/relationships/hyperlink" Target="mailto:northamptontwp@gmail.com" TargetMode="External"/><Relationship Id="rId29" Type="http://schemas.openxmlformats.org/officeDocument/2006/relationships/hyperlink" Target="mailto:bjones@ncdsnb.org" TargetMode="External"/><Relationship Id="rId276" Type="http://schemas.openxmlformats.org/officeDocument/2006/relationships/hyperlink" Target="mailto:hwy.edco@midconetwork.com" TargetMode="External"/><Relationship Id="rId441" Type="http://schemas.openxmlformats.org/officeDocument/2006/relationships/hyperlink" Target="mailto:pgrant@co.owyhee.id.us" TargetMode="External"/><Relationship Id="rId40" Type="http://schemas.openxmlformats.org/officeDocument/2006/relationships/hyperlink" Target="mailto:psmith@rocsinc.org" TargetMode="External"/><Relationship Id="rId136" Type="http://schemas.openxmlformats.org/officeDocument/2006/relationships/hyperlink" Target="mailto:sledingfclc@gmail.com" TargetMode="External"/><Relationship Id="rId178" Type="http://schemas.openxmlformats.org/officeDocument/2006/relationships/hyperlink" Target="mailto:ap@olwsd.org" TargetMode="External"/><Relationship Id="rId301" Type="http://schemas.openxmlformats.org/officeDocument/2006/relationships/hyperlink" Target="mailto:wallowa@eoni.com" TargetMode="External"/><Relationship Id="rId343" Type="http://schemas.openxmlformats.org/officeDocument/2006/relationships/hyperlink" Target="mailto:dduckworth@hereinhoxie.com" TargetMode="External"/><Relationship Id="rId82" Type="http://schemas.openxmlformats.org/officeDocument/2006/relationships/hyperlink" Target="mailto:oakdaleclerk@gpcom.net" TargetMode="External"/><Relationship Id="rId203" Type="http://schemas.openxmlformats.org/officeDocument/2006/relationships/hyperlink" Target="mailto:dan_gasiorowski@msn.com" TargetMode="External"/><Relationship Id="rId385" Type="http://schemas.openxmlformats.org/officeDocument/2006/relationships/hyperlink" Target="mailto:curtolson@scottpetersonmotors.com" TargetMode="External"/><Relationship Id="rId245" Type="http://schemas.openxmlformats.org/officeDocument/2006/relationships/hyperlink" Target="mailto:bhouse@cityofengland.org" TargetMode="External"/><Relationship Id="rId287" Type="http://schemas.openxmlformats.org/officeDocument/2006/relationships/hyperlink" Target="mailto:mikesmall@greenetownshipma.com" TargetMode="External"/><Relationship Id="rId410" Type="http://schemas.openxmlformats.org/officeDocument/2006/relationships/hyperlink" Target="mailto:bmordan@danvilleboro.org" TargetMode="External"/><Relationship Id="rId452" Type="http://schemas.openxmlformats.org/officeDocument/2006/relationships/hyperlink" Target="mailto:justina@acmeproviders.com" TargetMode="External"/><Relationship Id="rId30" Type="http://schemas.openxmlformats.org/officeDocument/2006/relationships/hyperlink" Target="mailto:cityoffiskcityhall@gmail.com" TargetMode="External"/><Relationship Id="rId105" Type="http://schemas.openxmlformats.org/officeDocument/2006/relationships/hyperlink" Target="mailto:office@covingtontwp.org" TargetMode="External"/><Relationship Id="rId126" Type="http://schemas.openxmlformats.org/officeDocument/2006/relationships/hyperlink" Target="mailto:akruse@cityofbrookings.org" TargetMode="External"/><Relationship Id="rId147" Type="http://schemas.openxmlformats.org/officeDocument/2006/relationships/hyperlink" Target="mailto:jwitt.mayor@dardanelle.com" TargetMode="External"/><Relationship Id="rId168" Type="http://schemas.openxmlformats.org/officeDocument/2006/relationships/hyperlink" Target="mailto:lamarcountycommission@yahoo.com" TargetMode="External"/><Relationship Id="rId312" Type="http://schemas.openxmlformats.org/officeDocument/2006/relationships/hyperlink" Target="mailto:cityofghent@aol.com" TargetMode="External"/><Relationship Id="rId333" Type="http://schemas.openxmlformats.org/officeDocument/2006/relationships/hyperlink" Target="mailto:stephanied@nemorganws.com,gracer@nemorganws.com" TargetMode="External"/><Relationship Id="rId354" Type="http://schemas.openxmlformats.org/officeDocument/2006/relationships/hyperlink" Target="mailto:dickss@atc.edu" TargetMode="External"/><Relationship Id="rId51" Type="http://schemas.openxmlformats.org/officeDocument/2006/relationships/hyperlink" Target="mailto:agann@tuscaloosa.com" TargetMode="External"/><Relationship Id="rId72" Type="http://schemas.openxmlformats.org/officeDocument/2006/relationships/hyperlink" Target="mailto:ronnycogburn@yahoo.com" TargetMode="External"/><Relationship Id="rId93" Type="http://schemas.openxmlformats.org/officeDocument/2006/relationships/hyperlink" Target="mailto:sandra_segura@gervais.k12.or.us,dora_guerrero@gervais.k12.or.us,caryn_davis@gervais.k12.or.us" TargetMode="External"/><Relationship Id="rId189" Type="http://schemas.openxmlformats.org/officeDocument/2006/relationships/hyperlink" Target="mailto:rtankersley@cityofpottsville.com" TargetMode="External"/><Relationship Id="rId375" Type="http://schemas.openxmlformats.org/officeDocument/2006/relationships/hyperlink" Target="mailto:hollinger@rocktonpolice.org" TargetMode="External"/><Relationship Id="rId396" Type="http://schemas.openxmlformats.org/officeDocument/2006/relationships/hyperlink" Target="mailto:sncook2022@yahoo.com" TargetMode="External"/><Relationship Id="rId3" Type="http://schemas.openxmlformats.org/officeDocument/2006/relationships/hyperlink" Target="mailto:keithw@asusa1.com" TargetMode="External"/><Relationship Id="rId214" Type="http://schemas.openxmlformats.org/officeDocument/2006/relationships/hyperlink" Target="mailto:jmaret@nyssacity.org" TargetMode="External"/><Relationship Id="rId235" Type="http://schemas.openxmlformats.org/officeDocument/2006/relationships/hyperlink" Target="mailto:lrjatc@lrjatc.com" TargetMode="External"/><Relationship Id="rId256" Type="http://schemas.openxmlformats.org/officeDocument/2006/relationships/hyperlink" Target="mailto:tsaunders@bcmed.org" TargetMode="External"/><Relationship Id="rId277" Type="http://schemas.openxmlformats.org/officeDocument/2006/relationships/hyperlink" Target="mailto:clerk@gwtc.net" TargetMode="External"/><Relationship Id="rId298" Type="http://schemas.openxmlformats.org/officeDocument/2006/relationships/hyperlink" Target="mailto:christopher.doyle@co.lane.or.us" TargetMode="External"/><Relationship Id="rId400" Type="http://schemas.openxmlformats.org/officeDocument/2006/relationships/hyperlink" Target="mailto:kschulte@lincolncountymoclerk.gov" TargetMode="External"/><Relationship Id="rId421" Type="http://schemas.openxmlformats.org/officeDocument/2006/relationships/hyperlink" Target="mailto:habitatfortheneed@gmail.com" TargetMode="External"/><Relationship Id="rId442" Type="http://schemas.openxmlformats.org/officeDocument/2006/relationships/hyperlink" Target="mailto:bell.body.paint@gmail.com" TargetMode="External"/><Relationship Id="rId463" Type="http://schemas.openxmlformats.org/officeDocument/2006/relationships/hyperlink" Target="mailto:rbadkins@expressheli.com" TargetMode="External"/><Relationship Id="rId116" Type="http://schemas.openxmlformats.org/officeDocument/2006/relationships/hyperlink" Target="mailto:jodoms@co.washington.id.us" TargetMode="External"/><Relationship Id="rId137" Type="http://schemas.openxmlformats.org/officeDocument/2006/relationships/hyperlink" Target="mailto:martyjlogging@yahoo.com" TargetMode="External"/><Relationship Id="rId158" Type="http://schemas.openxmlformats.org/officeDocument/2006/relationships/hyperlink" Target="mailto:admin@cityofhoneygrove.org" TargetMode="External"/><Relationship Id="rId302" Type="http://schemas.openxmlformats.org/officeDocument/2006/relationships/hyperlink" Target="mailto:firechief@chiloquinfire.com" TargetMode="External"/><Relationship Id="rId323" Type="http://schemas.openxmlformats.org/officeDocument/2006/relationships/hyperlink" Target="mailto:tami.bacon@independencecounty.com" TargetMode="External"/><Relationship Id="rId344" Type="http://schemas.openxmlformats.org/officeDocument/2006/relationships/hyperlink" Target="mailto:dayricky550@gmail.com" TargetMode="External"/><Relationship Id="rId20" Type="http://schemas.openxmlformats.org/officeDocument/2006/relationships/hyperlink" Target="mailto:cityofwitt@consolidated.net" TargetMode="External"/><Relationship Id="rId41" Type="http://schemas.openxmlformats.org/officeDocument/2006/relationships/hyperlink" Target="mailto:kayla.casey@k12.sd.us" TargetMode="External"/><Relationship Id="rId62" Type="http://schemas.openxmlformats.org/officeDocument/2006/relationships/hyperlink" Target="mailto:jblount@potosicityhall.org" TargetMode="External"/><Relationship Id="rId83" Type="http://schemas.openxmlformats.org/officeDocument/2006/relationships/hyperlink" Target="mailto:hwysupt@yorkcountyne.com" TargetMode="External"/><Relationship Id="rId179" Type="http://schemas.openxmlformats.org/officeDocument/2006/relationships/hyperlink" Target="mailto:bmswd@sdplains.com" TargetMode="External"/><Relationship Id="rId365" Type="http://schemas.openxmlformats.org/officeDocument/2006/relationships/hyperlink" Target="mailto:kevin.hancock@whsbears.org" TargetMode="External"/><Relationship Id="rId386" Type="http://schemas.openxmlformats.org/officeDocument/2006/relationships/hyperlink" Target="mailto:kbodie@cityofbrewton.org" TargetMode="External"/><Relationship Id="rId190" Type="http://schemas.openxmlformats.org/officeDocument/2006/relationships/hyperlink" Target="mailto:kendrahobbs@ymail.com" TargetMode="External"/><Relationship Id="rId204" Type="http://schemas.openxmlformats.org/officeDocument/2006/relationships/hyperlink" Target="mailto:clarkridgefd@gmail.com" TargetMode="External"/><Relationship Id="rId225" Type="http://schemas.openxmlformats.org/officeDocument/2006/relationships/hyperlink" Target="mailto:joelpruitt53@yahoo.com" TargetMode="External"/><Relationship Id="rId246" Type="http://schemas.openxmlformats.org/officeDocument/2006/relationships/hyperlink" Target="mailto:rmckenzie@austin-ar.com" TargetMode="External"/><Relationship Id="rId267" Type="http://schemas.openxmlformats.org/officeDocument/2006/relationships/hyperlink" Target="mailto:lhenley@cityofnocona.com" TargetMode="External"/><Relationship Id="rId288" Type="http://schemas.openxmlformats.org/officeDocument/2006/relationships/hyperlink" Target="mailto:betheltownship@comcast.net" TargetMode="External"/><Relationship Id="rId411" Type="http://schemas.openxmlformats.org/officeDocument/2006/relationships/hyperlink" Target="mailto:dipalli.bhatt@assetworks.com" TargetMode="External"/><Relationship Id="rId432" Type="http://schemas.openxmlformats.org/officeDocument/2006/relationships/hyperlink" Target="mailto:manager@wbrandywine.org" TargetMode="External"/><Relationship Id="rId453" Type="http://schemas.openxmlformats.org/officeDocument/2006/relationships/hyperlink" Target="mailto:drewcojudge@gmail.com" TargetMode="External"/><Relationship Id="rId474" Type="http://schemas.openxmlformats.org/officeDocument/2006/relationships/hyperlink" Target="mailto:mark.stoks@aberdeenrural.org" TargetMode="External"/><Relationship Id="rId106" Type="http://schemas.openxmlformats.org/officeDocument/2006/relationships/hyperlink" Target="mailto:thayerilpolice@yahoo.com" TargetMode="External"/><Relationship Id="rId127" Type="http://schemas.openxmlformats.org/officeDocument/2006/relationships/hyperlink" Target="mailto:paula.fleming@greatcircle.org" TargetMode="External"/><Relationship Id="rId313" Type="http://schemas.openxmlformats.org/officeDocument/2006/relationships/hyperlink" Target="mailto:bedfordvolfirerescue@gmail.com" TargetMode="External"/><Relationship Id="rId10" Type="http://schemas.openxmlformats.org/officeDocument/2006/relationships/hyperlink" Target="mailto:davistownshipmo@outlook.com" TargetMode="External"/><Relationship Id="rId31" Type="http://schemas.openxmlformats.org/officeDocument/2006/relationships/hyperlink" Target="mailto:sherik@sanborncounty.net" TargetMode="External"/><Relationship Id="rId52" Type="http://schemas.openxmlformats.org/officeDocument/2006/relationships/hyperlink" Target="mailto:villageofglenvil@gmail.com" TargetMode="External"/><Relationship Id="rId73" Type="http://schemas.openxmlformats.org/officeDocument/2006/relationships/hyperlink" Target="mailto:bnorton@bcems.net" TargetMode="External"/><Relationship Id="rId94" Type="http://schemas.openxmlformats.org/officeDocument/2006/relationships/hyperlink" Target="mailto:treasurer.argylevfd.sd@gmail.com" TargetMode="External"/><Relationship Id="rId148" Type="http://schemas.openxmlformats.org/officeDocument/2006/relationships/hyperlink" Target="mailto:neil.martin@cbking.org" TargetMode="External"/><Relationship Id="rId169" Type="http://schemas.openxmlformats.org/officeDocument/2006/relationships/hyperlink" Target="mailto:greg@wandmcpa.com" TargetMode="External"/><Relationship Id="rId334" Type="http://schemas.openxmlformats.org/officeDocument/2006/relationships/hyperlink" Target="mailto:mwade@calcoso.org" TargetMode="External"/><Relationship Id="rId355" Type="http://schemas.openxmlformats.org/officeDocument/2006/relationships/hyperlink" Target="mailto:mt.1957@aol.com" TargetMode="External"/><Relationship Id="rId376" Type="http://schemas.openxmlformats.org/officeDocument/2006/relationships/hyperlink" Target="mailto:admin@huronclinic.com" TargetMode="External"/><Relationship Id="rId397" Type="http://schemas.openxmlformats.org/officeDocument/2006/relationships/hyperlink" Target="mailto:kristopher.bates@westplains.gov" TargetMode="External"/><Relationship Id="rId4" Type="http://schemas.openxmlformats.org/officeDocument/2006/relationships/hyperlink" Target="mailto:cgoode@madisonrailroad.com" TargetMode="External"/><Relationship Id="rId180" Type="http://schemas.openxmlformats.org/officeDocument/2006/relationships/hyperlink" Target="mailto:yrfpd@peak.org" TargetMode="External"/><Relationship Id="rId215" Type="http://schemas.openxmlformats.org/officeDocument/2006/relationships/hyperlink" Target="mailto:thefair@funatthefair.com" TargetMode="External"/><Relationship Id="rId236" Type="http://schemas.openxmlformats.org/officeDocument/2006/relationships/hyperlink" Target="mailto:cityofthornton@windstream.net" TargetMode="External"/><Relationship Id="rId257" Type="http://schemas.openxmlformats.org/officeDocument/2006/relationships/hyperlink" Target="mailto:tvfd7648@outlook.com" TargetMode="External"/><Relationship Id="rId278" Type="http://schemas.openxmlformats.org/officeDocument/2006/relationships/hyperlink" Target="mailto:finance@hillcitysd.org" TargetMode="External"/><Relationship Id="rId401" Type="http://schemas.openxmlformats.org/officeDocument/2006/relationships/hyperlink" Target="mailto:tennant@sdplains.com" TargetMode="External"/><Relationship Id="rId422" Type="http://schemas.openxmlformats.org/officeDocument/2006/relationships/hyperlink" Target="mailto:gconn1869@gmail.com" TargetMode="External"/><Relationship Id="rId443" Type="http://schemas.openxmlformats.org/officeDocument/2006/relationships/hyperlink" Target="mailto:carl.breidenbach@svdpid.org" TargetMode="External"/><Relationship Id="rId464" Type="http://schemas.openxmlformats.org/officeDocument/2006/relationships/hyperlink" Target="mailto:office@northcatasauqua.org" TargetMode="External"/><Relationship Id="rId303" Type="http://schemas.openxmlformats.org/officeDocument/2006/relationships/hyperlink" Target="mailto:shattuckclerk@pldi.net" TargetMode="External"/><Relationship Id="rId42" Type="http://schemas.openxmlformats.org/officeDocument/2006/relationships/hyperlink" Target="mailto:pchwy53@sdplains.com" TargetMode="External"/><Relationship Id="rId84" Type="http://schemas.openxmlformats.org/officeDocument/2006/relationships/hyperlink" Target="mailto:jwooldridge@uwa.edu" TargetMode="External"/><Relationship Id="rId138" Type="http://schemas.openxmlformats.org/officeDocument/2006/relationships/hyperlink" Target="mailto:pocmayor@cityofpocahontas.com" TargetMode="External"/><Relationship Id="rId345" Type="http://schemas.openxmlformats.org/officeDocument/2006/relationships/hyperlink" Target="mailto:prairiecountyjudge@gmail.com" TargetMode="External"/><Relationship Id="rId387" Type="http://schemas.openxmlformats.org/officeDocument/2006/relationships/hyperlink" Target="mailto:cityclerk@collinsvillealabama.net" TargetMode="External"/><Relationship Id="rId191" Type="http://schemas.openxmlformats.org/officeDocument/2006/relationships/hyperlink" Target="mailto:woody@belviderepoliceil.gov" TargetMode="External"/><Relationship Id="rId205" Type="http://schemas.openxmlformats.org/officeDocument/2006/relationships/hyperlink" Target="mailto:mwalker@custertel.net" TargetMode="External"/><Relationship Id="rId247" Type="http://schemas.openxmlformats.org/officeDocument/2006/relationships/hyperlink" Target="mailto:mmehaffey@maggievalleync.gov" TargetMode="External"/><Relationship Id="rId412" Type="http://schemas.openxmlformats.org/officeDocument/2006/relationships/hyperlink" Target="mailto:mayorsoffice@cityofweiner.com" TargetMode="External"/><Relationship Id="rId107" Type="http://schemas.openxmlformats.org/officeDocument/2006/relationships/hyperlink" Target="mailto:karen.jensen@k12.sd.us" TargetMode="External"/><Relationship Id="rId289" Type="http://schemas.openxmlformats.org/officeDocument/2006/relationships/hyperlink" Target="mailto:cgiffordiii@yrlcoffice.org" TargetMode="External"/><Relationship Id="rId454" Type="http://schemas.openxmlformats.org/officeDocument/2006/relationships/hyperlink" Target="mailto:alisha@callaway2water.com" TargetMode="External"/><Relationship Id="rId11" Type="http://schemas.openxmlformats.org/officeDocument/2006/relationships/hyperlink" Target="mailto:pattersoncityclerk@gmail.com" TargetMode="External"/><Relationship Id="rId53" Type="http://schemas.openxmlformats.org/officeDocument/2006/relationships/hyperlink" Target="mailto:campobellotownhall@gmail.com" TargetMode="External"/><Relationship Id="rId149" Type="http://schemas.openxmlformats.org/officeDocument/2006/relationships/hyperlink" Target="mailto:salexander@bergman.k12.ar.us" TargetMode="External"/><Relationship Id="rId314" Type="http://schemas.openxmlformats.org/officeDocument/2006/relationships/hyperlink" Target="mailto:mmicetich@villageofworth.com" TargetMode="External"/><Relationship Id="rId356" Type="http://schemas.openxmlformats.org/officeDocument/2006/relationships/hyperlink" Target="mailto:shanetbailey@hotmail.com" TargetMode="External"/><Relationship Id="rId398" Type="http://schemas.openxmlformats.org/officeDocument/2006/relationships/hyperlink" Target="mailto:lauren@southeastenterprises.org" TargetMode="External"/><Relationship Id="rId95" Type="http://schemas.openxmlformats.org/officeDocument/2006/relationships/hyperlink" Target="mailto:office.spinkhwy@nrctv.com" TargetMode="External"/><Relationship Id="rId160" Type="http://schemas.openxmlformats.org/officeDocument/2006/relationships/hyperlink" Target="mailto:joescts@yahoo.com" TargetMode="External"/><Relationship Id="rId216" Type="http://schemas.openxmlformats.org/officeDocument/2006/relationships/hyperlink" Target="mailto:cityclerk@stocktonmo.org" TargetMode="External"/><Relationship Id="rId423" Type="http://schemas.openxmlformats.org/officeDocument/2006/relationships/hyperlink" Target="mailto:gsrwd@gsrwater.com" TargetMode="External"/><Relationship Id="rId258" Type="http://schemas.openxmlformats.org/officeDocument/2006/relationships/hyperlink" Target="mailto:prodriguez066@yahoo.com" TargetMode="External"/><Relationship Id="rId465" Type="http://schemas.openxmlformats.org/officeDocument/2006/relationships/hyperlink" Target="mailto:oakleycityclerk@gmail.com" TargetMode="External"/><Relationship Id="rId22" Type="http://schemas.openxmlformats.org/officeDocument/2006/relationships/hyperlink" Target="mailto:gjones@compassrosefoundation.org" TargetMode="External"/><Relationship Id="rId64" Type="http://schemas.openxmlformats.org/officeDocument/2006/relationships/hyperlink" Target="mailto:samheflin@cityofpriceville.com" TargetMode="External"/><Relationship Id="rId118" Type="http://schemas.openxmlformats.org/officeDocument/2006/relationships/hyperlink" Target="mailto:info@townofsouthvinemont.com" TargetMode="External"/><Relationship Id="rId325" Type="http://schemas.openxmlformats.org/officeDocument/2006/relationships/hyperlink" Target="mailto:lhunt@groupliving.org" TargetMode="External"/><Relationship Id="rId367" Type="http://schemas.openxmlformats.org/officeDocument/2006/relationships/hyperlink" Target="mailto:williamsje@clintonsd.org" TargetMode="External"/><Relationship Id="rId171" Type="http://schemas.openxmlformats.org/officeDocument/2006/relationships/hyperlink" Target="mailto:debra.julian@lifescapesd.org" TargetMode="External"/><Relationship Id="rId227" Type="http://schemas.openxmlformats.org/officeDocument/2006/relationships/hyperlink" Target="mailto:tommy@starlandschool.org" TargetMode="External"/><Relationship Id="rId269" Type="http://schemas.openxmlformats.org/officeDocument/2006/relationships/hyperlink" Target="mailto:graford@uwmail.com" TargetMode="External"/><Relationship Id="rId434" Type="http://schemas.openxmlformats.org/officeDocument/2006/relationships/hyperlink" Target="mailto:jhall@msd.k12.or.us" TargetMode="External"/><Relationship Id="rId476" Type="http://schemas.openxmlformats.org/officeDocument/2006/relationships/printerSettings" Target="../printerSettings/printerSettings1.bin"/><Relationship Id="rId33" Type="http://schemas.openxmlformats.org/officeDocument/2006/relationships/hyperlink" Target="mailto:matthew.hayes2@sd.nacdnet.net" TargetMode="External"/><Relationship Id="rId129" Type="http://schemas.openxmlformats.org/officeDocument/2006/relationships/hyperlink" Target="mailto:cathy.washington@fairfield.sc.gov" TargetMode="External"/><Relationship Id="rId280" Type="http://schemas.openxmlformats.org/officeDocument/2006/relationships/hyperlink" Target="mailto:dave.doering@avera.org" TargetMode="External"/><Relationship Id="rId336" Type="http://schemas.openxmlformats.org/officeDocument/2006/relationships/hyperlink" Target="mailto:pmauldin@conwayregional.org" TargetMode="External"/><Relationship Id="rId75" Type="http://schemas.openxmlformats.org/officeDocument/2006/relationships/hyperlink" Target="mailto:waunetacity@bwtelcom.net" TargetMode="External"/><Relationship Id="rId140" Type="http://schemas.openxmlformats.org/officeDocument/2006/relationships/hyperlink" Target="mailto:joslin.muck@lavacaschools.com" TargetMode="External"/><Relationship Id="rId182" Type="http://schemas.openxmlformats.org/officeDocument/2006/relationships/hyperlink" Target="mailto:jane.nofziger@nsantiam.k12.or.us" TargetMode="External"/><Relationship Id="rId378" Type="http://schemas.openxmlformats.org/officeDocument/2006/relationships/hyperlink" Target="mailto:Sruffin-hall@cityofbn.com" TargetMode="External"/><Relationship Id="rId403" Type="http://schemas.openxmlformats.org/officeDocument/2006/relationships/hyperlink" Target="mailto:lgray10@aum.edu" TargetMode="External"/><Relationship Id="rId6" Type="http://schemas.openxmlformats.org/officeDocument/2006/relationships/hyperlink" Target="mailto:bradleymartin@sbcglobal.net" TargetMode="External"/><Relationship Id="rId238" Type="http://schemas.openxmlformats.org/officeDocument/2006/relationships/hyperlink" Target="mailto:susieprater@sbcglobal.net" TargetMode="External"/><Relationship Id="rId445" Type="http://schemas.openxmlformats.org/officeDocument/2006/relationships/hyperlink" Target="mailto:northhighway505@gmail.com" TargetMode="External"/><Relationship Id="rId291" Type="http://schemas.openxmlformats.org/officeDocument/2006/relationships/hyperlink" Target="mailto:acmeeker@frontier.com" TargetMode="External"/><Relationship Id="rId305" Type="http://schemas.openxmlformats.org/officeDocument/2006/relationships/hyperlink" Target="mailto:lorrie@townofmiddlesexnc.com" TargetMode="External"/><Relationship Id="rId347" Type="http://schemas.openxmlformats.org/officeDocument/2006/relationships/hyperlink" Target="mailto:dbitton@536logistics.com" TargetMode="External"/><Relationship Id="rId44" Type="http://schemas.openxmlformats.org/officeDocument/2006/relationships/hyperlink" Target="mailto:peter.k.mcmichael@warwickri.com" TargetMode="External"/><Relationship Id="rId86" Type="http://schemas.openxmlformats.org/officeDocument/2006/relationships/hyperlink" Target="mailto:mitchell.biggs@omahazoo.com" TargetMode="External"/><Relationship Id="rId151" Type="http://schemas.openxmlformats.org/officeDocument/2006/relationships/hyperlink" Target="mailto:aharris@urmissionlr.org" TargetMode="External"/><Relationship Id="rId389" Type="http://schemas.openxmlformats.org/officeDocument/2006/relationships/hyperlink" Target="mailto:townersh@nd.gov" TargetMode="External"/><Relationship Id="rId193" Type="http://schemas.openxmlformats.org/officeDocument/2006/relationships/hyperlink" Target="mailto:admin@clearlaketownship.net" TargetMode="External"/><Relationship Id="rId207" Type="http://schemas.openxmlformats.org/officeDocument/2006/relationships/hyperlink" Target="mailto:t_boatwright@hotmail.com" TargetMode="External"/><Relationship Id="rId249" Type="http://schemas.openxmlformats.org/officeDocument/2006/relationships/hyperlink" Target="mailto:mloftin@unioncountyar.com" TargetMode="External"/><Relationship Id="rId414" Type="http://schemas.openxmlformats.org/officeDocument/2006/relationships/hyperlink" Target="mailto:jloyd@parisschools.org" TargetMode="External"/><Relationship Id="rId456" Type="http://schemas.openxmlformats.org/officeDocument/2006/relationships/hyperlink" Target="mailto:maggie@abilitiesfirst.net" TargetMode="External"/><Relationship Id="rId13" Type="http://schemas.openxmlformats.org/officeDocument/2006/relationships/hyperlink" Target="mailto:fblankenship@rcofa.org" TargetMode="External"/><Relationship Id="rId109" Type="http://schemas.openxmlformats.org/officeDocument/2006/relationships/hyperlink" Target="mailto:chris@grjsa.com" TargetMode="External"/><Relationship Id="rId260" Type="http://schemas.openxmlformats.org/officeDocument/2006/relationships/hyperlink" Target="mailto:lbluntzer@aol.com" TargetMode="External"/><Relationship Id="rId316" Type="http://schemas.openxmlformats.org/officeDocument/2006/relationships/hyperlink" Target="mailto:phhellrich@yahoo.com" TargetMode="External"/><Relationship Id="rId55" Type="http://schemas.openxmlformats.org/officeDocument/2006/relationships/hyperlink" Target="mailto:venangosupervisors@verizon.net" TargetMode="External"/><Relationship Id="rId97" Type="http://schemas.openxmlformats.org/officeDocument/2006/relationships/hyperlink" Target="mailto:mayor@cityofward.com" TargetMode="External"/><Relationship Id="rId120" Type="http://schemas.openxmlformats.org/officeDocument/2006/relationships/hyperlink" Target="mailto:manager@burleyirrigation.org" TargetMode="External"/><Relationship Id="rId358" Type="http://schemas.openxmlformats.org/officeDocument/2006/relationships/hyperlink" Target="mailto:mharris82058@yahoo.com" TargetMode="External"/><Relationship Id="rId162" Type="http://schemas.openxmlformats.org/officeDocument/2006/relationships/hyperlink" Target="mailto:steve@cascaderuralfire.com" TargetMode="External"/><Relationship Id="rId218" Type="http://schemas.openxmlformats.org/officeDocument/2006/relationships/hyperlink" Target="mailto:hcrfd700@gmail.com" TargetMode="External"/><Relationship Id="rId425" Type="http://schemas.openxmlformats.org/officeDocument/2006/relationships/hyperlink" Target="mailto:asstauditor@hamiltoncountytx.org" TargetMode="External"/><Relationship Id="rId467" Type="http://schemas.openxmlformats.org/officeDocument/2006/relationships/hyperlink" Target="mailto:michael@alertwarningsystems.com" TargetMode="External"/><Relationship Id="rId271" Type="http://schemas.openxmlformats.org/officeDocument/2006/relationships/hyperlink" Target="mailto:lmynarcik@bynumisd.net" TargetMode="External"/><Relationship Id="rId24" Type="http://schemas.openxmlformats.org/officeDocument/2006/relationships/hyperlink" Target="mailto:vcaudill@hughchatham.org" TargetMode="External"/><Relationship Id="rId66" Type="http://schemas.openxmlformats.org/officeDocument/2006/relationships/hyperlink" Target="mailto:columbiacity@nvc.net" TargetMode="External"/><Relationship Id="rId131" Type="http://schemas.openxmlformats.org/officeDocument/2006/relationships/hyperlink" Target="mailto:accounting@theclassicalstation.org" TargetMode="External"/><Relationship Id="rId327" Type="http://schemas.openxmlformats.org/officeDocument/2006/relationships/hyperlink" Target="mailto:pwsecretary@eldoradoar.org" TargetMode="External"/><Relationship Id="rId369" Type="http://schemas.openxmlformats.org/officeDocument/2006/relationships/hyperlink" Target="mailto:mdwyer@es.k12.ar.us" TargetMode="External"/><Relationship Id="rId173" Type="http://schemas.openxmlformats.org/officeDocument/2006/relationships/hyperlink" Target="mailto:townofrepton@frontiernet.net" TargetMode="External"/><Relationship Id="rId229" Type="http://schemas.openxmlformats.org/officeDocument/2006/relationships/hyperlink" Target="mailto:adonacityhall@outlook.com" TargetMode="External"/><Relationship Id="rId380" Type="http://schemas.openxmlformats.org/officeDocument/2006/relationships/hyperlink" Target="mailto:teresa.mercer@cityofsearcy.org" TargetMode="External"/><Relationship Id="rId436" Type="http://schemas.openxmlformats.org/officeDocument/2006/relationships/hyperlink" Target="mailto:rondabha@outlook.com" TargetMode="External"/><Relationship Id="rId240" Type="http://schemas.openxmlformats.org/officeDocument/2006/relationships/hyperlink" Target="mailto:mayorrfpatrick@centurytel.net" TargetMode="External"/><Relationship Id="rId35" Type="http://schemas.openxmlformats.org/officeDocument/2006/relationships/hyperlink" Target="mailto:Joanne.Young@k12.sd.us;jason.watson@k12.sd.us" TargetMode="External"/><Relationship Id="rId77" Type="http://schemas.openxmlformats.org/officeDocument/2006/relationships/hyperlink" Target="mailto:sobrien@mantenofire.org" TargetMode="External"/><Relationship Id="rId100" Type="http://schemas.openxmlformats.org/officeDocument/2006/relationships/hyperlink" Target="mailto:lisalcclerk@lakecityar.com" TargetMode="External"/><Relationship Id="rId282" Type="http://schemas.openxmlformats.org/officeDocument/2006/relationships/hyperlink" Target="mailto:Office@youngtwpjeff.com" TargetMode="External"/><Relationship Id="rId338" Type="http://schemas.openxmlformats.org/officeDocument/2006/relationships/hyperlink" Target="mailto:gvfctreasurer@yahoo.com" TargetMode="External"/><Relationship Id="rId8" Type="http://schemas.openxmlformats.org/officeDocument/2006/relationships/hyperlink" Target="mailto:info@camphillborough.com" TargetMode="External"/><Relationship Id="rId142" Type="http://schemas.openxmlformats.org/officeDocument/2006/relationships/hyperlink" Target="mailto:townofhburg@centurytel.net" TargetMode="External"/><Relationship Id="rId184" Type="http://schemas.openxmlformats.org/officeDocument/2006/relationships/hyperlink" Target="mailto:dwright@union-county.org" TargetMode="External"/><Relationship Id="rId391" Type="http://schemas.openxmlformats.org/officeDocument/2006/relationships/hyperlink" Target="mailto:tremonttwp@gmail.com" TargetMode="External"/><Relationship Id="rId405" Type="http://schemas.openxmlformats.org/officeDocument/2006/relationships/hyperlink" Target="mailto:jmessinger1945@gmail.com" TargetMode="External"/><Relationship Id="rId447" Type="http://schemas.openxmlformats.org/officeDocument/2006/relationships/hyperlink" Target="mailto:publicworks@cityofmelba.org" TargetMode="External"/><Relationship Id="rId251" Type="http://schemas.openxmlformats.org/officeDocument/2006/relationships/hyperlink" Target="mailto:wehring@yahoo.com" TargetMode="External"/><Relationship Id="rId46" Type="http://schemas.openxmlformats.org/officeDocument/2006/relationships/hyperlink" Target="mailto:boro@jonestownpa.org" TargetMode="External"/><Relationship Id="rId293" Type="http://schemas.openxmlformats.org/officeDocument/2006/relationships/hyperlink" Target="mailto:randy.gerard@wumcd.org" TargetMode="External"/><Relationship Id="rId307" Type="http://schemas.openxmlformats.org/officeDocument/2006/relationships/hyperlink" Target="mailto:drfpd5800@gmail.com" TargetMode="External"/><Relationship Id="rId349" Type="http://schemas.openxmlformats.org/officeDocument/2006/relationships/hyperlink" Target="mailto:birwd1@yahoo.com" TargetMode="External"/><Relationship Id="rId88" Type="http://schemas.openxmlformats.org/officeDocument/2006/relationships/hyperlink" Target="mailto:ggregory@seiling.k12.ok.us" TargetMode="External"/><Relationship Id="rId111" Type="http://schemas.openxmlformats.org/officeDocument/2006/relationships/hyperlink" Target="mailto:mayorfinlayson@tallulah.la-gov" TargetMode="External"/><Relationship Id="rId153" Type="http://schemas.openxmlformats.org/officeDocument/2006/relationships/hyperlink" Target="mailto:brotwp@comcast.net" TargetMode="External"/><Relationship Id="rId195" Type="http://schemas.openxmlformats.org/officeDocument/2006/relationships/hyperlink" Target="mailto:kellen@ndsupernet.com" TargetMode="External"/><Relationship Id="rId209" Type="http://schemas.openxmlformats.org/officeDocument/2006/relationships/hyperlink" Target="mailto:csnead@cityofbutlermo.com" TargetMode="External"/><Relationship Id="rId360" Type="http://schemas.openxmlformats.org/officeDocument/2006/relationships/hyperlink" Target="mailto:spepperman@gmail.com" TargetMode="External"/><Relationship Id="rId416" Type="http://schemas.openxmlformats.org/officeDocument/2006/relationships/hyperlink" Target="mailto:cityclerk@concordiamo.org" TargetMode="External"/><Relationship Id="rId220" Type="http://schemas.openxmlformats.org/officeDocument/2006/relationships/hyperlink" Target="mailto:csnider@cooter.k12.mo.us" TargetMode="External"/><Relationship Id="rId458" Type="http://schemas.openxmlformats.org/officeDocument/2006/relationships/hyperlink" Target="mailto:dwinkler@rendonfire.com" TargetMode="External"/><Relationship Id="rId15" Type="http://schemas.openxmlformats.org/officeDocument/2006/relationships/hyperlink" Target="mailto:kristi@tbnep.org" TargetMode="External"/><Relationship Id="rId57" Type="http://schemas.openxmlformats.org/officeDocument/2006/relationships/hyperlink" Target="mailto:twebster@stjschools.org" TargetMode="External"/><Relationship Id="rId262" Type="http://schemas.openxmlformats.org/officeDocument/2006/relationships/hyperlink" Target="mailto:rmadrid@co.kleberg.tx.us" TargetMode="External"/><Relationship Id="rId318" Type="http://schemas.openxmlformats.org/officeDocument/2006/relationships/hyperlink" Target="mailto:rbritton@ppata.com" TargetMode="External"/><Relationship Id="rId99" Type="http://schemas.openxmlformats.org/officeDocument/2006/relationships/hyperlink" Target="mailto:jim@wprd.us" TargetMode="External"/><Relationship Id="rId122" Type="http://schemas.openxmlformats.org/officeDocument/2006/relationships/hyperlink" Target="mailto:mitzysullivan@hotmail.com" TargetMode="External"/><Relationship Id="rId164" Type="http://schemas.openxmlformats.org/officeDocument/2006/relationships/hyperlink" Target="mailto:townofnewbern10@hughes.net" TargetMode="External"/><Relationship Id="rId371" Type="http://schemas.openxmlformats.org/officeDocument/2006/relationships/hyperlink" Target="mailto:sekin220@gmail.com" TargetMode="External"/><Relationship Id="rId427" Type="http://schemas.openxmlformats.org/officeDocument/2006/relationships/hyperlink" Target="mailto:guthrieinc.office@gmail.com" TargetMode="External"/><Relationship Id="rId469" Type="http://schemas.openxmlformats.org/officeDocument/2006/relationships/hyperlink" Target="mailto:sallen@webstercohealth.com" TargetMode="External"/><Relationship Id="rId26" Type="http://schemas.openxmlformats.org/officeDocument/2006/relationships/hyperlink" Target="mailto:ahill@hzflorida.com" TargetMode="External"/><Relationship Id="rId231" Type="http://schemas.openxmlformats.org/officeDocument/2006/relationships/hyperlink" Target="mailto:hazenmayor@cityofhazen.org" TargetMode="External"/><Relationship Id="rId273" Type="http://schemas.openxmlformats.org/officeDocument/2006/relationships/hyperlink" Target="mailto:ludlowvfd@yahoo.com" TargetMode="External"/><Relationship Id="rId329" Type="http://schemas.openxmlformats.org/officeDocument/2006/relationships/hyperlink" Target="mailto:judge@baxtercounty.org" TargetMode="External"/><Relationship Id="rId68" Type="http://schemas.openxmlformats.org/officeDocument/2006/relationships/hyperlink" Target="mailto:vbcrc@vbcrc.org" TargetMode="External"/><Relationship Id="rId133" Type="http://schemas.openxmlformats.org/officeDocument/2006/relationships/hyperlink" Target="mailto:webstercew@yahoo.com" TargetMode="External"/><Relationship Id="rId175" Type="http://schemas.openxmlformats.org/officeDocument/2006/relationships/hyperlink" Target="mailto:cityofsamson@centurytel.net" TargetMode="External"/><Relationship Id="rId340" Type="http://schemas.openxmlformats.org/officeDocument/2006/relationships/hyperlink" Target="mailto:reyno.city1@gmail.com" TargetMode="External"/><Relationship Id="rId200" Type="http://schemas.openxmlformats.org/officeDocument/2006/relationships/hyperlink" Target="mailto:fwilliams@tuskegeealabama.gov" TargetMode="External"/><Relationship Id="rId382" Type="http://schemas.openxmlformats.org/officeDocument/2006/relationships/hyperlink" Target="mailto:info@revivealaska.org" TargetMode="External"/><Relationship Id="rId438" Type="http://schemas.openxmlformats.org/officeDocument/2006/relationships/hyperlink" Target="mailto:wallacem@chadwick.k12.mo.us" TargetMode="External"/><Relationship Id="rId242" Type="http://schemas.openxmlformats.org/officeDocument/2006/relationships/hyperlink" Target="mailto:hwy71@h20.arcoxmail.com" TargetMode="External"/><Relationship Id="rId284" Type="http://schemas.openxmlformats.org/officeDocument/2006/relationships/hyperlink" Target="mailto:treasurer@uppernazarethtownship.org" TargetMode="External"/><Relationship Id="rId37" Type="http://schemas.openxmlformats.org/officeDocument/2006/relationships/hyperlink" Target="mailto:scott@siouxempirefair.com" TargetMode="External"/><Relationship Id="rId79" Type="http://schemas.openxmlformats.org/officeDocument/2006/relationships/hyperlink" Target="mailto:annek@abcnebraska.org" TargetMode="External"/><Relationship Id="rId102" Type="http://schemas.openxmlformats.org/officeDocument/2006/relationships/hyperlink" Target="mailto:admin@twinfallshd.org" TargetMode="External"/><Relationship Id="rId144" Type="http://schemas.openxmlformats.org/officeDocument/2006/relationships/hyperlink" Target="mailto:crossvillepd28@gmail.com" TargetMode="External"/><Relationship Id="rId90" Type="http://schemas.openxmlformats.org/officeDocument/2006/relationships/hyperlink" Target="mailto:wallacevill@nebnet.net" TargetMode="External"/><Relationship Id="rId186" Type="http://schemas.openxmlformats.org/officeDocument/2006/relationships/hyperlink" Target="mailto:kaldrich@pclpartnership.org" TargetMode="External"/><Relationship Id="rId351" Type="http://schemas.openxmlformats.org/officeDocument/2006/relationships/hyperlink" Target="mailto:pleasantplainscity@gmail.com" TargetMode="External"/><Relationship Id="rId393" Type="http://schemas.openxmlformats.org/officeDocument/2006/relationships/hyperlink" Target="mailto:cmaize@ces.k12.mo.us" TargetMode="External"/><Relationship Id="rId407" Type="http://schemas.openxmlformats.org/officeDocument/2006/relationships/hyperlink" Target="mailto:mwendel@cenclear.org" TargetMode="External"/><Relationship Id="rId449" Type="http://schemas.openxmlformats.org/officeDocument/2006/relationships/hyperlink" Target="mailto:wendellruralfire@gmail.com" TargetMode="External"/><Relationship Id="rId211" Type="http://schemas.openxmlformats.org/officeDocument/2006/relationships/hyperlink" Target="mailto:roads@newlenox.org" TargetMode="External"/><Relationship Id="rId253" Type="http://schemas.openxmlformats.org/officeDocument/2006/relationships/hyperlink" Target="mailto:jlsheriff@bondcountyil.com" TargetMode="External"/><Relationship Id="rId295" Type="http://schemas.openxmlformats.org/officeDocument/2006/relationships/hyperlink" Target="mailto:charley.harvey@svdp.us" TargetMode="External"/><Relationship Id="rId309" Type="http://schemas.openxmlformats.org/officeDocument/2006/relationships/hyperlink" Target="mailto:pendletoncountyjudgeexec@gmail.com" TargetMode="External"/><Relationship Id="rId460" Type="http://schemas.openxmlformats.org/officeDocument/2006/relationships/hyperlink" Target="mailto:hartleytwp45@gmail.com" TargetMode="External"/><Relationship Id="rId48" Type="http://schemas.openxmlformats.org/officeDocument/2006/relationships/hyperlink" Target="mailto:TVanHook@mooresville.in.gov" TargetMode="External"/><Relationship Id="rId113" Type="http://schemas.openxmlformats.org/officeDocument/2006/relationships/hyperlink" Target="mailto:djohnson@csd2.org" TargetMode="External"/><Relationship Id="rId320" Type="http://schemas.openxmlformats.org/officeDocument/2006/relationships/hyperlink" Target="mailto:joseph.pence@nealandfill.com" TargetMode="External"/><Relationship Id="rId155" Type="http://schemas.openxmlformats.org/officeDocument/2006/relationships/hyperlink" Target="mailto:llgclj@ktc.com" TargetMode="External"/><Relationship Id="rId197" Type="http://schemas.openxmlformats.org/officeDocument/2006/relationships/hyperlink" Target="mailto:jhall@smtma.net" TargetMode="External"/><Relationship Id="rId362" Type="http://schemas.openxmlformats.org/officeDocument/2006/relationships/hyperlink" Target="mailto:cityofbriarcliffarkansas@gmail.com" TargetMode="External"/><Relationship Id="rId418" Type="http://schemas.openxmlformats.org/officeDocument/2006/relationships/hyperlink" Target="mailto:traceyc@hcccar.org" TargetMode="External"/><Relationship Id="rId222" Type="http://schemas.openxmlformats.org/officeDocument/2006/relationships/hyperlink" Target="mailto:acrittenden@cityofpiggott.org" TargetMode="External"/><Relationship Id="rId264" Type="http://schemas.openxmlformats.org/officeDocument/2006/relationships/hyperlink" Target="mailto:davemayssr@sbcglobal.net" TargetMode="External"/><Relationship Id="rId471" Type="http://schemas.openxmlformats.org/officeDocument/2006/relationships/hyperlink" Target="mailto:tina.centralcity@gmail.com" TargetMode="External"/><Relationship Id="rId17" Type="http://schemas.openxmlformats.org/officeDocument/2006/relationships/hyperlink" Target="mailto:rsmith@echosd5.org" TargetMode="External"/><Relationship Id="rId59" Type="http://schemas.openxmlformats.org/officeDocument/2006/relationships/hyperlink" Target="mailto:buckvillevfd@gmail.com" TargetMode="External"/><Relationship Id="rId124" Type="http://schemas.openxmlformats.org/officeDocument/2006/relationships/hyperlink" Target="mailto:jmyrsiades@plymouthtownship.org" TargetMode="External"/><Relationship Id="rId70" Type="http://schemas.openxmlformats.org/officeDocument/2006/relationships/hyperlink" Target="mailto:billy.lee@msisd.net" TargetMode="External"/><Relationship Id="rId166" Type="http://schemas.openxmlformats.org/officeDocument/2006/relationships/hyperlink" Target="mailto:mmb0003@auburn.edu" TargetMode="External"/><Relationship Id="rId331" Type="http://schemas.openxmlformats.org/officeDocument/2006/relationships/hyperlink" Target="mailto:police@amityarkansas.us" TargetMode="External"/><Relationship Id="rId373" Type="http://schemas.openxmlformats.org/officeDocument/2006/relationships/hyperlink" Target="mailto:townofzinc@gmail.com" TargetMode="External"/><Relationship Id="rId429" Type="http://schemas.openxmlformats.org/officeDocument/2006/relationships/hyperlink" Target="mailto:accounts@lvcs.k12.or.us" TargetMode="External"/><Relationship Id="rId1" Type="http://schemas.openxmlformats.org/officeDocument/2006/relationships/hyperlink" Target="mailto:whines@collegedaletn.gov" TargetMode="External"/><Relationship Id="rId233" Type="http://schemas.openxmlformats.org/officeDocument/2006/relationships/hyperlink" Target="mailto:tyoung@cabotparks.com" TargetMode="External"/><Relationship Id="rId440" Type="http://schemas.openxmlformats.org/officeDocument/2006/relationships/hyperlink" Target="mailto:office@BHWUD.com" TargetMode="External"/><Relationship Id="rId28" Type="http://schemas.openxmlformats.org/officeDocument/2006/relationships/hyperlink" Target="mailto:phil@kcfd1.com" TargetMode="External"/><Relationship Id="rId275" Type="http://schemas.openxmlformats.org/officeDocument/2006/relationships/hyperlink" Target="mailto:lmsdlindaaus@gmail.com" TargetMode="External"/><Relationship Id="rId300" Type="http://schemas.openxmlformats.org/officeDocument/2006/relationships/hyperlink" Target="mailto:ssharek@clatskaniefire.org" TargetMode="External"/><Relationship Id="rId81" Type="http://schemas.openxmlformats.org/officeDocument/2006/relationships/hyperlink" Target="mailto:lisa.smithperri@wcwc.biz" TargetMode="External"/><Relationship Id="rId135" Type="http://schemas.openxmlformats.org/officeDocument/2006/relationships/hyperlink" Target="mailto:josteen@taswa.com,jahixson@taswa.com" TargetMode="External"/><Relationship Id="rId177" Type="http://schemas.openxmlformats.org/officeDocument/2006/relationships/hyperlink" Target="mailto:jhrwater@otelco.net" TargetMode="External"/><Relationship Id="rId342" Type="http://schemas.openxmlformats.org/officeDocument/2006/relationships/hyperlink" Target="mailto:purchasing@co.sebastian.ar.us" TargetMode="External"/><Relationship Id="rId384" Type="http://schemas.openxmlformats.org/officeDocument/2006/relationships/hyperlink" Target="mailto:gospel8585@gmail.com" TargetMode="External"/><Relationship Id="rId202" Type="http://schemas.openxmlformats.org/officeDocument/2006/relationships/hyperlink" Target="mailto:gdoerhoff@crockerschools.org" TargetMode="External"/><Relationship Id="rId244" Type="http://schemas.openxmlformats.org/officeDocument/2006/relationships/hyperlink" Target="mailto:marshallarwater@gmail.com" TargetMode="External"/><Relationship Id="rId39" Type="http://schemas.openxmlformats.org/officeDocument/2006/relationships/hyperlink" Target="mailto:wolseysd@santel.net" TargetMode="External"/><Relationship Id="rId286" Type="http://schemas.openxmlformats.org/officeDocument/2006/relationships/hyperlink" Target="mailto:maurppkk@ptd.net" TargetMode="External"/><Relationship Id="rId451" Type="http://schemas.openxmlformats.org/officeDocument/2006/relationships/hyperlink" Target="mailto:grosethml@ci.north-platte.ne.us" TargetMode="External"/><Relationship Id="rId50" Type="http://schemas.openxmlformats.org/officeDocument/2006/relationships/hyperlink" Target="mailto:pamplicorescue@frontier.com" TargetMode="External"/><Relationship Id="rId104" Type="http://schemas.openxmlformats.org/officeDocument/2006/relationships/hyperlink" Target="mailto:fayettevillebusiness@suddenlinkmail.com" TargetMode="External"/><Relationship Id="rId146" Type="http://schemas.openxmlformats.org/officeDocument/2006/relationships/hyperlink" Target="mailto:mburdick@southeast-ny.gov" TargetMode="External"/><Relationship Id="rId188" Type="http://schemas.openxmlformats.org/officeDocument/2006/relationships/hyperlink" Target="mailto:clerk@scottsmills.org" TargetMode="External"/><Relationship Id="rId311" Type="http://schemas.openxmlformats.org/officeDocument/2006/relationships/hyperlink" Target="mailto:vanceburgmayor@yahoo.com" TargetMode="External"/><Relationship Id="rId353" Type="http://schemas.openxmlformats.org/officeDocument/2006/relationships/hyperlink" Target="mailto:millercityclerk@gmail.com" TargetMode="External"/><Relationship Id="rId395" Type="http://schemas.openxmlformats.org/officeDocument/2006/relationships/hyperlink" Target="mailto:wurtzjr@gmail.com" TargetMode="External"/><Relationship Id="rId409" Type="http://schemas.openxmlformats.org/officeDocument/2006/relationships/hyperlink" Target="mailto:sfcdavis1@gmail.com" TargetMode="External"/><Relationship Id="rId92" Type="http://schemas.openxmlformats.org/officeDocument/2006/relationships/hyperlink" Target="mailto:royeason@gmail.com" TargetMode="External"/><Relationship Id="rId213" Type="http://schemas.openxmlformats.org/officeDocument/2006/relationships/hyperlink" Target="mailto:tiffany.wright@wc.sc.gov" TargetMode="External"/><Relationship Id="rId420" Type="http://schemas.openxmlformats.org/officeDocument/2006/relationships/hyperlink" Target="mailto:rhonda.barber11@gmail.com" TargetMode="External"/><Relationship Id="rId255" Type="http://schemas.openxmlformats.org/officeDocument/2006/relationships/hyperlink" Target="mailto:edgeleyfire@gmail.com" TargetMode="External"/><Relationship Id="rId297" Type="http://schemas.openxmlformats.org/officeDocument/2006/relationships/hyperlink" Target="mailto:gadotti@portofcolumbiacounty.org" TargetMode="External"/><Relationship Id="rId462" Type="http://schemas.openxmlformats.org/officeDocument/2006/relationships/hyperlink" Target="mailto:gmprdclerk@gmail.com" TargetMode="External"/><Relationship Id="rId115" Type="http://schemas.openxmlformats.org/officeDocument/2006/relationships/hyperlink" Target="mailto:sadams@melbaschools.org" TargetMode="External"/><Relationship Id="rId157" Type="http://schemas.openxmlformats.org/officeDocument/2006/relationships/hyperlink" Target="mailto:awatson@lakesidechiefs.com" TargetMode="External"/><Relationship Id="rId322" Type="http://schemas.openxmlformats.org/officeDocument/2006/relationships/hyperlink" Target="mailto:mgorum@magnoliaschools.net" TargetMode="External"/><Relationship Id="rId364" Type="http://schemas.openxmlformats.org/officeDocument/2006/relationships/hyperlink" Target="mailto:hardyfirerescue.cad@gmail.com" TargetMode="External"/><Relationship Id="rId61" Type="http://schemas.openxmlformats.org/officeDocument/2006/relationships/hyperlink" Target="mailto:lish@allendalecountyems.com" TargetMode="External"/><Relationship Id="rId199" Type="http://schemas.openxmlformats.org/officeDocument/2006/relationships/hyperlink" Target="mailto:cog@yelcot.net" TargetMode="External"/><Relationship Id="rId19" Type="http://schemas.openxmlformats.org/officeDocument/2006/relationships/hyperlink" Target="mailto:invoices@tbcol.org" TargetMode="External"/><Relationship Id="rId224" Type="http://schemas.openxmlformats.org/officeDocument/2006/relationships/hyperlink" Target="mailto:cityofsulphursprings@outlook.com" TargetMode="External"/><Relationship Id="rId266" Type="http://schemas.openxmlformats.org/officeDocument/2006/relationships/hyperlink" Target="mailto:robert.mcgee@qcpdtx.org" TargetMode="External"/><Relationship Id="rId431" Type="http://schemas.openxmlformats.org/officeDocument/2006/relationships/hyperlink" Target="mailto:finance@camdenmilitary.com" TargetMode="External"/><Relationship Id="rId473" Type="http://schemas.openxmlformats.org/officeDocument/2006/relationships/hyperlink" Target="mailto:lindsay.krumpelman@marcelinem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topLeftCell="A112" zoomScale="98" zoomScaleNormal="100" workbookViewId="0">
      <selection activeCell="G116" sqref="G116"/>
    </sheetView>
  </sheetViews>
  <sheetFormatPr defaultColWidth="14.44140625" defaultRowHeight="15.6" customHeight="1" x14ac:dyDescent="0.25"/>
  <cols>
    <col min="1" max="1" width="37.33203125" customWidth="1"/>
    <col min="2" max="2" width="24.33203125" customWidth="1"/>
    <col min="3" max="3" width="14.33203125" customWidth="1"/>
    <col min="4" max="4" width="16.44140625" customWidth="1"/>
    <col min="5" max="5" width="9.5546875" customWidth="1"/>
    <col min="6" max="6" width="9.6640625" customWidth="1"/>
    <col min="7" max="7" width="19.6640625" customWidth="1"/>
    <col min="8" max="8" width="29.33203125" customWidth="1"/>
    <col min="9" max="9" width="13.5546875" customWidth="1"/>
    <col min="10" max="10" width="10.6640625" customWidth="1"/>
    <col min="11" max="11" width="3.5546875" customWidth="1"/>
    <col min="12" max="12" width="11.5546875" customWidth="1"/>
    <col min="13" max="13" width="13.6640625" customWidth="1"/>
    <col min="14" max="14" width="6.44140625" customWidth="1"/>
    <col min="15" max="26" width="9.33203125" customWidth="1"/>
  </cols>
  <sheetData>
    <row r="1" spans="1:26" ht="27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5"/>
      <c r="L1" s="1" t="s">
        <v>10</v>
      </c>
    </row>
    <row r="2" spans="1:26" ht="15.6" customHeight="1" thickBot="1" x14ac:dyDescent="0.3">
      <c r="A2" s="221" t="s">
        <v>5022</v>
      </c>
      <c r="B2" s="221" t="s">
        <v>5023</v>
      </c>
      <c r="C2" s="90"/>
      <c r="D2" s="221" t="s">
        <v>5024</v>
      </c>
      <c r="E2" s="222" t="s">
        <v>5025</v>
      </c>
      <c r="F2" s="223" t="s">
        <v>5026</v>
      </c>
      <c r="G2" s="221" t="s">
        <v>5027</v>
      </c>
      <c r="H2" s="224" t="s">
        <v>5028</v>
      </c>
      <c r="I2" s="221" t="s">
        <v>5029</v>
      </c>
      <c r="J2" s="225">
        <v>45597</v>
      </c>
      <c r="K2" s="122" t="s">
        <v>18</v>
      </c>
      <c r="L2" s="226">
        <v>45320</v>
      </c>
      <c r="M2" s="98"/>
      <c r="N2" s="98"/>
      <c r="O2" s="98"/>
      <c r="P2" s="98"/>
      <c r="Q2" s="98"/>
      <c r="R2" s="116"/>
      <c r="S2" s="116"/>
      <c r="T2" s="116"/>
      <c r="U2" s="116"/>
      <c r="V2" s="116"/>
      <c r="W2" s="116"/>
      <c r="X2" s="116"/>
      <c r="Y2" s="116"/>
      <c r="Z2" s="116"/>
    </row>
    <row r="3" spans="1:26" s="219" customFormat="1" ht="15" customHeight="1" thickBot="1" x14ac:dyDescent="0.3">
      <c r="A3" s="6" t="s">
        <v>11</v>
      </c>
      <c r="B3" s="6" t="s">
        <v>12</v>
      </c>
      <c r="C3" s="7"/>
      <c r="D3" s="6" t="s">
        <v>13</v>
      </c>
      <c r="E3" s="8" t="s">
        <v>14</v>
      </c>
      <c r="F3" s="9" t="s">
        <v>15</v>
      </c>
      <c r="G3" s="6" t="s">
        <v>16</v>
      </c>
      <c r="H3" s="10"/>
      <c r="I3" s="6" t="s">
        <v>17</v>
      </c>
      <c r="J3" s="11">
        <v>45597</v>
      </c>
      <c r="K3" s="262" t="s">
        <v>18</v>
      </c>
      <c r="L3" s="338">
        <v>45288</v>
      </c>
      <c r="M3"/>
      <c r="N3"/>
      <c r="O3"/>
      <c r="P3" s="321"/>
      <c r="Q3" s="321"/>
      <c r="R3"/>
      <c r="S3"/>
      <c r="T3"/>
      <c r="U3"/>
      <c r="V3"/>
      <c r="W3"/>
      <c r="X3"/>
      <c r="Y3"/>
      <c r="Z3"/>
    </row>
    <row r="4" spans="1:26" ht="15.6" customHeight="1" thickBot="1" x14ac:dyDescent="0.3">
      <c r="A4" s="6" t="s">
        <v>3956</v>
      </c>
      <c r="B4" s="6" t="s">
        <v>3958</v>
      </c>
      <c r="C4" s="7"/>
      <c r="D4" s="6" t="s">
        <v>3959</v>
      </c>
      <c r="E4" s="8" t="s">
        <v>14</v>
      </c>
      <c r="F4" s="9" t="s">
        <v>3960</v>
      </c>
      <c r="G4" s="6" t="s">
        <v>3957</v>
      </c>
      <c r="H4" s="124" t="s">
        <v>3961</v>
      </c>
      <c r="I4" s="6" t="s">
        <v>3962</v>
      </c>
      <c r="J4" s="11">
        <v>45658</v>
      </c>
      <c r="K4" s="8" t="s">
        <v>18</v>
      </c>
      <c r="L4" s="207">
        <v>45251</v>
      </c>
      <c r="M4" s="13"/>
      <c r="N4" s="13"/>
      <c r="O4" s="13"/>
      <c r="P4" s="14"/>
      <c r="Q4" s="14"/>
    </row>
    <row r="5" spans="1:26" ht="15.6" customHeight="1" thickBot="1" x14ac:dyDescent="0.3">
      <c r="A5" s="6" t="s">
        <v>3945</v>
      </c>
      <c r="B5" s="6" t="s">
        <v>3946</v>
      </c>
      <c r="C5" s="7"/>
      <c r="D5" s="6" t="s">
        <v>3947</v>
      </c>
      <c r="E5" s="8" t="s">
        <v>14</v>
      </c>
      <c r="F5" s="9" t="s">
        <v>3948</v>
      </c>
      <c r="G5" s="6" t="s">
        <v>3949</v>
      </c>
      <c r="H5" s="124"/>
      <c r="I5" s="6" t="s">
        <v>3950</v>
      </c>
      <c r="J5" s="11">
        <v>45658</v>
      </c>
      <c r="K5" s="8" t="s">
        <v>18</v>
      </c>
      <c r="L5" s="207">
        <v>45272</v>
      </c>
      <c r="M5" s="13"/>
      <c r="N5" s="13"/>
      <c r="O5" s="13"/>
      <c r="P5" s="14"/>
      <c r="Q5" s="14"/>
    </row>
    <row r="6" spans="1:26" ht="15.6" customHeight="1" thickBot="1" x14ac:dyDescent="0.3">
      <c r="A6" s="6" t="s">
        <v>19</v>
      </c>
      <c r="B6" s="6" t="s">
        <v>4860</v>
      </c>
      <c r="C6" s="7"/>
      <c r="D6" s="6" t="s">
        <v>20</v>
      </c>
      <c r="E6" s="8" t="s">
        <v>14</v>
      </c>
      <c r="F6" s="9">
        <v>35640</v>
      </c>
      <c r="G6" s="6" t="s">
        <v>21</v>
      </c>
      <c r="H6" s="12" t="s">
        <v>22</v>
      </c>
      <c r="I6" s="6" t="s">
        <v>23</v>
      </c>
      <c r="J6" s="11">
        <v>45413</v>
      </c>
      <c r="K6" s="8" t="s">
        <v>18</v>
      </c>
      <c r="L6" s="208">
        <v>44756</v>
      </c>
      <c r="P6" s="321"/>
      <c r="Q6" s="321"/>
    </row>
    <row r="7" spans="1:26" ht="15.6" customHeight="1" thickBot="1" x14ac:dyDescent="0.3">
      <c r="A7" s="6" t="s">
        <v>3918</v>
      </c>
      <c r="B7" s="6" t="s">
        <v>3919</v>
      </c>
      <c r="C7" s="7"/>
      <c r="D7" s="6" t="s">
        <v>2170</v>
      </c>
      <c r="E7" s="8" t="s">
        <v>14</v>
      </c>
      <c r="F7" s="9" t="s">
        <v>3920</v>
      </c>
      <c r="G7" s="6"/>
      <c r="H7" s="12"/>
      <c r="I7" s="6"/>
      <c r="J7" s="11">
        <v>45658</v>
      </c>
      <c r="K7" s="8" t="s">
        <v>18</v>
      </c>
      <c r="L7" s="208">
        <v>45288</v>
      </c>
      <c r="M7" s="13"/>
      <c r="N7" s="13"/>
      <c r="O7" s="13"/>
      <c r="P7" s="14"/>
      <c r="Q7" s="14"/>
    </row>
    <row r="8" spans="1:26" ht="15.6" customHeight="1" thickBot="1" x14ac:dyDescent="0.3">
      <c r="A8" s="6" t="s">
        <v>24</v>
      </c>
      <c r="B8" s="6" t="s">
        <v>25</v>
      </c>
      <c r="C8" s="7"/>
      <c r="D8" s="6" t="s">
        <v>13</v>
      </c>
      <c r="E8" s="8" t="s">
        <v>14</v>
      </c>
      <c r="F8" s="9" t="s">
        <v>26</v>
      </c>
      <c r="G8" s="10" t="s">
        <v>5134</v>
      </c>
      <c r="H8" s="112" t="s">
        <v>5135</v>
      </c>
      <c r="I8" s="6" t="s">
        <v>27</v>
      </c>
      <c r="J8" s="11">
        <v>45597</v>
      </c>
      <c r="K8" s="8" t="s">
        <v>18</v>
      </c>
      <c r="L8" s="208">
        <v>45183</v>
      </c>
      <c r="M8" s="13"/>
      <c r="N8" s="13"/>
      <c r="O8" s="13"/>
      <c r="P8" s="14"/>
      <c r="Q8" s="14"/>
    </row>
    <row r="9" spans="1:26" ht="15.6" customHeight="1" thickBot="1" x14ac:dyDescent="0.3">
      <c r="A9" s="6" t="s">
        <v>28</v>
      </c>
      <c r="B9" s="6" t="s">
        <v>29</v>
      </c>
      <c r="C9" s="7"/>
      <c r="D9" s="6" t="s">
        <v>30</v>
      </c>
      <c r="E9" s="8" t="s">
        <v>14</v>
      </c>
      <c r="F9" s="9">
        <v>36507</v>
      </c>
      <c r="G9" s="6" t="s">
        <v>31</v>
      </c>
      <c r="H9" s="12" t="str">
        <f>HYPERLINK("mailto:wgautney@baldwincountyal.gov","wgautney@baldwincountyal.gov")</f>
        <v>wgautney@baldwincountyal.gov</v>
      </c>
      <c r="I9" s="6" t="s">
        <v>32</v>
      </c>
      <c r="J9" s="11">
        <v>45413</v>
      </c>
      <c r="K9" s="8" t="s">
        <v>18</v>
      </c>
      <c r="L9" s="208">
        <v>45027</v>
      </c>
      <c r="M9" s="13"/>
      <c r="N9" s="13"/>
      <c r="O9" s="13"/>
      <c r="P9" s="14"/>
      <c r="Q9" s="14"/>
    </row>
    <row r="10" spans="1:26" ht="15.6" customHeight="1" thickBot="1" x14ac:dyDescent="0.3">
      <c r="A10" s="6" t="s">
        <v>3951</v>
      </c>
      <c r="B10" s="6" t="s">
        <v>3952</v>
      </c>
      <c r="C10" s="7"/>
      <c r="D10" s="6" t="s">
        <v>54</v>
      </c>
      <c r="E10" s="8" t="s">
        <v>14</v>
      </c>
      <c r="F10" s="9" t="s">
        <v>3932</v>
      </c>
      <c r="G10" s="6" t="s">
        <v>3953</v>
      </c>
      <c r="H10" s="112" t="s">
        <v>3955</v>
      </c>
      <c r="I10" s="6" t="s">
        <v>3954</v>
      </c>
      <c r="J10" s="11">
        <v>45658</v>
      </c>
      <c r="K10" s="8" t="s">
        <v>18</v>
      </c>
      <c r="L10" s="208">
        <v>45272</v>
      </c>
      <c r="M10" s="13"/>
      <c r="N10" s="13"/>
      <c r="O10" s="13"/>
      <c r="P10" s="14"/>
      <c r="Q10" s="14"/>
    </row>
    <row r="11" spans="1:26" ht="15.6" customHeight="1" thickBot="1" x14ac:dyDescent="0.3">
      <c r="A11" s="6" t="s">
        <v>33</v>
      </c>
      <c r="B11" s="6" t="s">
        <v>34</v>
      </c>
      <c r="C11" s="7"/>
      <c r="D11" s="6" t="s">
        <v>35</v>
      </c>
      <c r="E11" s="8" t="s">
        <v>14</v>
      </c>
      <c r="F11" s="9">
        <v>36201</v>
      </c>
      <c r="G11" s="6" t="s">
        <v>36</v>
      </c>
      <c r="H11" s="275" t="s">
        <v>5522</v>
      </c>
      <c r="I11" s="6" t="s">
        <v>37</v>
      </c>
      <c r="J11" s="11">
        <v>45413</v>
      </c>
      <c r="K11" s="8" t="s">
        <v>18</v>
      </c>
      <c r="L11" s="208">
        <v>45077</v>
      </c>
      <c r="M11" s="13"/>
      <c r="N11" s="13"/>
      <c r="O11" s="13"/>
      <c r="P11" s="14"/>
      <c r="Q11" s="14"/>
    </row>
    <row r="12" spans="1:26" ht="15.6" customHeight="1" thickBot="1" x14ac:dyDescent="0.3">
      <c r="A12" s="6" t="s">
        <v>38</v>
      </c>
      <c r="B12" s="6" t="s">
        <v>39</v>
      </c>
      <c r="C12" s="7"/>
      <c r="D12" s="6" t="s">
        <v>40</v>
      </c>
      <c r="E12" s="8" t="s">
        <v>14</v>
      </c>
      <c r="F12" s="9">
        <v>35055</v>
      </c>
      <c r="G12" s="6" t="s">
        <v>3661</v>
      </c>
      <c r="H12" s="112" t="s">
        <v>3662</v>
      </c>
      <c r="I12" s="6" t="s">
        <v>41</v>
      </c>
      <c r="J12" s="11">
        <v>45413</v>
      </c>
      <c r="K12" s="8" t="s">
        <v>18</v>
      </c>
      <c r="L12" s="208">
        <v>45085</v>
      </c>
      <c r="M12" s="13"/>
      <c r="N12" s="13"/>
      <c r="O12" s="13"/>
      <c r="P12" s="14"/>
      <c r="Q12" s="14"/>
    </row>
    <row r="13" spans="1:26" ht="15.6" customHeight="1" thickBot="1" x14ac:dyDescent="0.3">
      <c r="A13" s="6" t="s">
        <v>4040</v>
      </c>
      <c r="B13" s="6" t="s">
        <v>4041</v>
      </c>
      <c r="C13" s="7"/>
      <c r="D13" s="6" t="s">
        <v>4042</v>
      </c>
      <c r="E13" s="8" t="s">
        <v>14</v>
      </c>
      <c r="F13" s="9" t="s">
        <v>4043</v>
      </c>
      <c r="G13" s="6" t="s">
        <v>4044</v>
      </c>
      <c r="H13" s="112" t="s">
        <v>4045</v>
      </c>
      <c r="I13" s="6" t="s">
        <v>4046</v>
      </c>
      <c r="J13" s="11">
        <v>45352</v>
      </c>
      <c r="K13" s="8" t="s">
        <v>18</v>
      </c>
      <c r="L13" s="208">
        <v>45061</v>
      </c>
      <c r="M13" s="13"/>
      <c r="N13" s="13"/>
      <c r="O13" s="13"/>
      <c r="P13" s="14"/>
      <c r="Q13" s="14"/>
    </row>
    <row r="14" spans="1:26" ht="15.6" customHeight="1" thickBot="1" x14ac:dyDescent="0.3">
      <c r="A14" s="6" t="s">
        <v>3921</v>
      </c>
      <c r="B14" s="6" t="s">
        <v>3922</v>
      </c>
      <c r="C14" s="7"/>
      <c r="D14" s="6" t="s">
        <v>3923</v>
      </c>
      <c r="E14" s="8" t="s">
        <v>14</v>
      </c>
      <c r="F14" s="9" t="s">
        <v>3924</v>
      </c>
      <c r="G14" s="6"/>
      <c r="H14" s="112" t="s">
        <v>5060</v>
      </c>
      <c r="I14" s="6" t="s">
        <v>5061</v>
      </c>
      <c r="J14" s="11">
        <v>45658</v>
      </c>
      <c r="K14" s="8" t="s">
        <v>18</v>
      </c>
      <c r="L14" s="208">
        <v>45288</v>
      </c>
      <c r="M14" s="13"/>
      <c r="N14" s="13"/>
      <c r="O14" s="13"/>
      <c r="P14" s="14"/>
      <c r="Q14" s="14"/>
    </row>
    <row r="15" spans="1:26" ht="15.6" customHeight="1" thickBot="1" x14ac:dyDescent="0.3">
      <c r="A15" s="6" t="s">
        <v>42</v>
      </c>
      <c r="B15" s="6" t="s">
        <v>43</v>
      </c>
      <c r="C15" s="7"/>
      <c r="D15" s="6" t="s">
        <v>44</v>
      </c>
      <c r="E15" s="8" t="s">
        <v>14</v>
      </c>
      <c r="F15" s="9">
        <v>35048</v>
      </c>
      <c r="G15" s="6" t="s">
        <v>45</v>
      </c>
      <c r="H15" s="12" t="str">
        <f>HYPERLINK("mailto:rdixon@clayalabama.org","rdixon@clayalabama.org")</f>
        <v>rdixon@clayalabama.org</v>
      </c>
      <c r="I15" s="6" t="s">
        <v>46</v>
      </c>
      <c r="J15" s="11">
        <v>45383</v>
      </c>
      <c r="K15" s="8" t="s">
        <v>18</v>
      </c>
      <c r="L15" s="208">
        <v>45001</v>
      </c>
      <c r="M15" s="13"/>
      <c r="N15" s="13"/>
      <c r="O15" s="13"/>
      <c r="P15" s="14"/>
      <c r="Q15" s="14"/>
    </row>
    <row r="16" spans="1:26" ht="15.6" customHeight="1" thickBot="1" x14ac:dyDescent="0.3">
      <c r="A16" s="6" t="s">
        <v>5062</v>
      </c>
      <c r="B16" s="6" t="s">
        <v>285</v>
      </c>
      <c r="C16" s="7"/>
      <c r="D16" s="6" t="s">
        <v>5063</v>
      </c>
      <c r="E16" s="8" t="s">
        <v>14</v>
      </c>
      <c r="F16" s="9" t="s">
        <v>5064</v>
      </c>
      <c r="G16" s="6" t="s">
        <v>5065</v>
      </c>
      <c r="H16" s="112" t="s">
        <v>5066</v>
      </c>
      <c r="I16" s="6" t="s">
        <v>5067</v>
      </c>
      <c r="J16" s="11">
        <v>45292</v>
      </c>
      <c r="K16" s="8" t="s">
        <v>1087</v>
      </c>
      <c r="L16" s="208">
        <v>44902</v>
      </c>
      <c r="M16" s="13"/>
      <c r="N16" s="13"/>
      <c r="O16" s="13"/>
      <c r="P16" s="14"/>
      <c r="Q16" s="14"/>
    </row>
    <row r="17" spans="1:26" ht="15.6" customHeight="1" thickBot="1" x14ac:dyDescent="0.3">
      <c r="A17" s="6" t="s">
        <v>5068</v>
      </c>
      <c r="B17" s="6" t="s">
        <v>5069</v>
      </c>
      <c r="C17" s="7"/>
      <c r="D17" s="6" t="s">
        <v>5070</v>
      </c>
      <c r="E17" s="8" t="s">
        <v>14</v>
      </c>
      <c r="F17" s="9" t="s">
        <v>5071</v>
      </c>
      <c r="G17" s="6" t="s">
        <v>5072</v>
      </c>
      <c r="H17" s="112" t="s">
        <v>5073</v>
      </c>
      <c r="I17" s="6" t="s">
        <v>5074</v>
      </c>
      <c r="J17" s="11">
        <v>45658</v>
      </c>
      <c r="K17" s="8" t="s">
        <v>18</v>
      </c>
      <c r="L17" s="208">
        <v>45330</v>
      </c>
      <c r="M17" s="13"/>
      <c r="N17" s="13"/>
      <c r="O17" s="13"/>
      <c r="P17" s="14"/>
      <c r="Q17" s="14"/>
    </row>
    <row r="18" spans="1:26" ht="15.6" customHeight="1" thickBot="1" x14ac:dyDescent="0.3">
      <c r="A18" s="6" t="s">
        <v>47</v>
      </c>
      <c r="B18" s="6" t="s">
        <v>48</v>
      </c>
      <c r="C18" s="7"/>
      <c r="D18" s="6" t="s">
        <v>49</v>
      </c>
      <c r="E18" s="8" t="s">
        <v>14</v>
      </c>
      <c r="F18" s="9">
        <v>35967</v>
      </c>
      <c r="G18" s="6" t="s">
        <v>5146</v>
      </c>
      <c r="H18" s="112" t="s">
        <v>5147</v>
      </c>
      <c r="I18" s="6" t="s">
        <v>50</v>
      </c>
      <c r="J18" s="11">
        <v>45413</v>
      </c>
      <c r="K18" s="8" t="s">
        <v>18</v>
      </c>
      <c r="L18" s="208">
        <v>45012</v>
      </c>
      <c r="M18" s="13"/>
      <c r="N18" s="13"/>
      <c r="O18" s="13"/>
      <c r="P18" s="14"/>
      <c r="Q18" s="14"/>
    </row>
    <row r="19" spans="1:26" ht="15.6" customHeight="1" thickBot="1" x14ac:dyDescent="0.3">
      <c r="A19" s="6" t="s">
        <v>3933</v>
      </c>
      <c r="B19" s="6" t="s">
        <v>3934</v>
      </c>
      <c r="C19" s="7"/>
      <c r="D19" s="6" t="s">
        <v>3935</v>
      </c>
      <c r="E19" s="8" t="s">
        <v>14</v>
      </c>
      <c r="F19" s="9" t="s">
        <v>3936</v>
      </c>
      <c r="G19" s="6"/>
      <c r="H19" s="12"/>
      <c r="I19" s="6" t="s">
        <v>3937</v>
      </c>
      <c r="J19" s="11">
        <v>45658</v>
      </c>
      <c r="K19" s="8" t="s">
        <v>18</v>
      </c>
      <c r="L19" s="208">
        <v>45288</v>
      </c>
      <c r="M19" s="13"/>
      <c r="N19" s="13"/>
      <c r="O19" s="13"/>
      <c r="P19" s="14"/>
      <c r="Q19" s="14"/>
    </row>
    <row r="20" spans="1:26" ht="15.6" customHeight="1" thickBot="1" x14ac:dyDescent="0.3">
      <c r="A20" s="6" t="s">
        <v>3873</v>
      </c>
      <c r="B20" s="6" t="s">
        <v>3874</v>
      </c>
      <c r="C20" s="7"/>
      <c r="D20" s="6" t="s">
        <v>3875</v>
      </c>
      <c r="E20" s="8" t="s">
        <v>14</v>
      </c>
      <c r="F20" s="9" t="s">
        <v>3876</v>
      </c>
      <c r="G20" s="6" t="s">
        <v>3877</v>
      </c>
      <c r="H20" s="199" t="s">
        <v>3878</v>
      </c>
      <c r="I20" s="6" t="s">
        <v>3879</v>
      </c>
      <c r="J20" s="11">
        <v>45627</v>
      </c>
      <c r="K20" s="8" t="s">
        <v>18</v>
      </c>
      <c r="L20" s="208">
        <v>45230</v>
      </c>
      <c r="M20" s="13"/>
      <c r="N20" s="13"/>
      <c r="O20" s="13"/>
      <c r="P20" s="14"/>
      <c r="Q20" s="14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6" customHeight="1" thickBot="1" x14ac:dyDescent="0.3">
      <c r="A21" s="6" t="s">
        <v>3906</v>
      </c>
      <c r="B21" s="6" t="s">
        <v>3907</v>
      </c>
      <c r="C21" s="7"/>
      <c r="D21" s="6" t="s">
        <v>3908</v>
      </c>
      <c r="E21" s="8" t="s">
        <v>14</v>
      </c>
      <c r="F21" s="9" t="s">
        <v>3909</v>
      </c>
      <c r="G21" s="6" t="s">
        <v>3910</v>
      </c>
      <c r="H21" s="112" t="s">
        <v>3911</v>
      </c>
      <c r="I21" s="6" t="s">
        <v>3912</v>
      </c>
      <c r="J21" s="11">
        <v>45627</v>
      </c>
      <c r="K21" s="8" t="s">
        <v>18</v>
      </c>
      <c r="L21" s="208">
        <v>45315</v>
      </c>
      <c r="M21" s="13"/>
      <c r="N21" s="13"/>
      <c r="O21" s="13"/>
      <c r="P21" s="14"/>
      <c r="Q21" s="14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6" customHeight="1" thickBot="1" x14ac:dyDescent="0.3">
      <c r="A22" s="6" t="s">
        <v>51</v>
      </c>
      <c r="B22" s="6" t="s">
        <v>52</v>
      </c>
      <c r="C22" s="6" t="s">
        <v>53</v>
      </c>
      <c r="D22" s="6" t="s">
        <v>54</v>
      </c>
      <c r="E22" s="8" t="s">
        <v>14</v>
      </c>
      <c r="F22" s="9">
        <v>35403</v>
      </c>
      <c r="G22" s="6" t="s">
        <v>4454</v>
      </c>
      <c r="H22" s="112" t="s">
        <v>4455</v>
      </c>
      <c r="I22" s="6" t="s">
        <v>4456</v>
      </c>
      <c r="J22" s="11">
        <v>45413</v>
      </c>
      <c r="K22" s="8" t="s">
        <v>18</v>
      </c>
      <c r="L22" s="208">
        <v>45027</v>
      </c>
      <c r="M22" s="13"/>
      <c r="N22" s="13"/>
      <c r="O22" s="13"/>
      <c r="P22" s="14"/>
      <c r="Q22" s="14"/>
    </row>
    <row r="23" spans="1:26" ht="15.6" customHeight="1" thickBot="1" x14ac:dyDescent="0.3">
      <c r="A23" s="6" t="s">
        <v>55</v>
      </c>
      <c r="B23" s="99" t="s">
        <v>3737</v>
      </c>
      <c r="C23" s="7"/>
      <c r="D23" s="6" t="s">
        <v>56</v>
      </c>
      <c r="E23" s="8" t="s">
        <v>14</v>
      </c>
      <c r="F23" s="9">
        <v>36083</v>
      </c>
      <c r="G23" s="99" t="s">
        <v>3735</v>
      </c>
      <c r="H23" s="112" t="s">
        <v>3736</v>
      </c>
      <c r="I23" s="99" t="s">
        <v>3738</v>
      </c>
      <c r="J23" s="11">
        <v>45474</v>
      </c>
      <c r="K23" s="8" t="s">
        <v>18</v>
      </c>
      <c r="L23" s="208">
        <v>45097</v>
      </c>
      <c r="M23" s="13"/>
      <c r="N23" s="13"/>
      <c r="O23" s="13"/>
      <c r="P23" s="14"/>
      <c r="Q23" s="14"/>
    </row>
    <row r="24" spans="1:26" ht="15.6" customHeight="1" thickBot="1" x14ac:dyDescent="0.3">
      <c r="A24" s="6" t="s">
        <v>3969</v>
      </c>
      <c r="B24" s="99" t="s">
        <v>1207</v>
      </c>
      <c r="C24" s="7"/>
      <c r="D24" s="6" t="s">
        <v>3940</v>
      </c>
      <c r="E24" s="8" t="s">
        <v>14</v>
      </c>
      <c r="F24" s="9" t="s">
        <v>3941</v>
      </c>
      <c r="G24" s="99"/>
      <c r="H24" s="112"/>
      <c r="I24" s="99"/>
      <c r="J24" s="11">
        <v>45658</v>
      </c>
      <c r="K24" s="8" t="s">
        <v>18</v>
      </c>
      <c r="L24" s="208">
        <v>45272</v>
      </c>
      <c r="M24" s="13"/>
      <c r="N24" s="13"/>
      <c r="O24" s="13"/>
      <c r="P24" s="14"/>
      <c r="Q24" s="14"/>
    </row>
    <row r="25" spans="1:26" ht="15.6" customHeight="1" thickBot="1" x14ac:dyDescent="0.3">
      <c r="A25" s="6" t="s">
        <v>4231</v>
      </c>
      <c r="B25" s="99" t="s">
        <v>4232</v>
      </c>
      <c r="C25" s="7"/>
      <c r="D25" s="6" t="s">
        <v>4233</v>
      </c>
      <c r="E25" s="8" t="s">
        <v>14</v>
      </c>
      <c r="F25" s="9" t="s">
        <v>4234</v>
      </c>
      <c r="G25" s="99" t="s">
        <v>4235</v>
      </c>
      <c r="H25" s="112" t="s">
        <v>4236</v>
      </c>
      <c r="I25" s="99" t="s">
        <v>4237</v>
      </c>
      <c r="J25" s="11">
        <v>45627</v>
      </c>
      <c r="K25" s="8" t="s">
        <v>18</v>
      </c>
      <c r="L25" s="208">
        <v>45260</v>
      </c>
      <c r="M25" s="13"/>
      <c r="N25" s="13"/>
      <c r="O25" s="13"/>
      <c r="P25" s="13"/>
      <c r="Q25" s="13"/>
    </row>
    <row r="26" spans="1:26" ht="15.6" customHeight="1" thickBot="1" x14ac:dyDescent="0.3">
      <c r="A26" s="6" t="s">
        <v>57</v>
      </c>
      <c r="B26" s="6" t="s">
        <v>58</v>
      </c>
      <c r="C26" s="7"/>
      <c r="D26" s="6" t="s">
        <v>59</v>
      </c>
      <c r="E26" s="8" t="s">
        <v>14</v>
      </c>
      <c r="F26" s="9">
        <v>35674</v>
      </c>
      <c r="G26" s="10"/>
      <c r="H26" s="112" t="s">
        <v>4404</v>
      </c>
      <c r="I26" s="6" t="s">
        <v>60</v>
      </c>
      <c r="J26" s="11">
        <v>45413</v>
      </c>
      <c r="K26" s="8" t="s">
        <v>18</v>
      </c>
      <c r="L26" s="208">
        <v>45016</v>
      </c>
      <c r="M26" s="13"/>
      <c r="N26" s="13"/>
      <c r="O26" s="13"/>
      <c r="P26" s="13"/>
      <c r="Q26" s="13"/>
    </row>
    <row r="27" spans="1:26" ht="15.6" customHeight="1" thickBot="1" x14ac:dyDescent="0.3">
      <c r="A27" s="6" t="s">
        <v>4110</v>
      </c>
      <c r="B27" s="6" t="s">
        <v>4161</v>
      </c>
      <c r="C27" s="7"/>
      <c r="D27" s="6" t="s">
        <v>4111</v>
      </c>
      <c r="E27" s="8" t="s">
        <v>14</v>
      </c>
      <c r="F27" s="9" t="s">
        <v>4106</v>
      </c>
      <c r="G27" s="10" t="s">
        <v>4108</v>
      </c>
      <c r="H27" s="112" t="s">
        <v>4109</v>
      </c>
      <c r="I27" s="6" t="s">
        <v>4107</v>
      </c>
      <c r="J27" s="11">
        <v>45383</v>
      </c>
      <c r="K27" s="8" t="s">
        <v>18</v>
      </c>
      <c r="L27" s="208">
        <v>45070</v>
      </c>
      <c r="M27" s="13"/>
      <c r="N27" s="13"/>
      <c r="O27" s="13"/>
      <c r="P27" s="13"/>
      <c r="Q27" s="13"/>
    </row>
    <row r="28" spans="1:26" ht="15.6" customHeight="1" thickBot="1" x14ac:dyDescent="0.3">
      <c r="A28" s="6" t="s">
        <v>61</v>
      </c>
      <c r="B28" s="6" t="s">
        <v>62</v>
      </c>
      <c r="C28" s="7"/>
      <c r="D28" s="6" t="s">
        <v>54</v>
      </c>
      <c r="E28" s="8" t="s">
        <v>14</v>
      </c>
      <c r="F28" s="9" t="s">
        <v>63</v>
      </c>
      <c r="G28" s="6" t="s">
        <v>64</v>
      </c>
      <c r="H28" s="12" t="s">
        <v>65</v>
      </c>
      <c r="I28" s="6" t="s">
        <v>66</v>
      </c>
      <c r="J28" s="11">
        <v>45413</v>
      </c>
      <c r="K28" s="8" t="s">
        <v>18</v>
      </c>
      <c r="L28" s="208">
        <v>45027</v>
      </c>
      <c r="M28" s="13"/>
      <c r="N28" s="13"/>
      <c r="O28" s="13"/>
      <c r="P28" s="13"/>
      <c r="Q28" s="13"/>
    </row>
    <row r="29" spans="1:26" ht="15.6" customHeight="1" thickBot="1" x14ac:dyDescent="0.3">
      <c r="A29" s="249" t="s">
        <v>3913</v>
      </c>
      <c r="B29" s="249" t="s">
        <v>3914</v>
      </c>
      <c r="C29" s="250"/>
      <c r="D29" s="249" t="s">
        <v>3868</v>
      </c>
      <c r="E29" s="253" t="s">
        <v>14</v>
      </c>
      <c r="F29" s="256" t="s">
        <v>3869</v>
      </c>
      <c r="G29" s="249" t="s">
        <v>3915</v>
      </c>
      <c r="H29" s="328" t="s">
        <v>3916</v>
      </c>
      <c r="I29" s="249" t="s">
        <v>3917</v>
      </c>
      <c r="J29" s="259">
        <v>45658</v>
      </c>
      <c r="K29" s="253" t="s">
        <v>18</v>
      </c>
      <c r="L29" s="273">
        <v>45342</v>
      </c>
      <c r="M29" s="113"/>
      <c r="N29" s="13"/>
      <c r="O29" s="13"/>
      <c r="P29" s="14"/>
      <c r="Q29" s="14"/>
    </row>
    <row r="30" spans="1:26" ht="15.6" customHeight="1" thickBot="1" x14ac:dyDescent="0.3">
      <c r="A30" s="6" t="s">
        <v>3880</v>
      </c>
      <c r="B30" s="6" t="s">
        <v>3881</v>
      </c>
      <c r="C30" s="7"/>
      <c r="D30" s="6" t="s">
        <v>40</v>
      </c>
      <c r="E30" s="8" t="s">
        <v>14</v>
      </c>
      <c r="F30" s="9" t="s">
        <v>3882</v>
      </c>
      <c r="G30" s="6" t="s">
        <v>3883</v>
      </c>
      <c r="H30" s="112" t="s">
        <v>3884</v>
      </c>
      <c r="I30" s="6" t="s">
        <v>3885</v>
      </c>
      <c r="J30" s="11">
        <v>45627</v>
      </c>
      <c r="K30" s="8" t="s">
        <v>18</v>
      </c>
      <c r="L30" s="208">
        <v>45315</v>
      </c>
      <c r="M30" s="13"/>
      <c r="N30" s="13"/>
      <c r="O30" s="13"/>
      <c r="P30" s="14"/>
      <c r="Q30" s="14"/>
    </row>
    <row r="31" spans="1:26" ht="15.6" customHeight="1" thickBot="1" x14ac:dyDescent="0.3">
      <c r="A31" s="99" t="s">
        <v>4000</v>
      </c>
      <c r="B31" s="99" t="s">
        <v>4001</v>
      </c>
      <c r="C31" s="7"/>
      <c r="D31" s="99" t="s">
        <v>4002</v>
      </c>
      <c r="E31" s="151" t="s">
        <v>14</v>
      </c>
      <c r="F31" s="153" t="s">
        <v>4003</v>
      </c>
      <c r="G31" s="99" t="s">
        <v>4004</v>
      </c>
      <c r="H31" s="112" t="s">
        <v>4384</v>
      </c>
      <c r="I31" s="99" t="s">
        <v>4383</v>
      </c>
      <c r="J31" s="11">
        <v>45689</v>
      </c>
      <c r="K31" s="151" t="s">
        <v>18</v>
      </c>
      <c r="L31" s="208">
        <v>45330</v>
      </c>
      <c r="M31" s="13"/>
      <c r="N31" s="13"/>
      <c r="O31" s="13"/>
      <c r="P31" s="14"/>
      <c r="Q31" s="14"/>
    </row>
    <row r="32" spans="1:26" s="219" customFormat="1" ht="15.6" customHeight="1" thickBot="1" x14ac:dyDescent="0.3">
      <c r="A32" s="99" t="s">
        <v>67</v>
      </c>
      <c r="B32" s="99" t="s">
        <v>4005</v>
      </c>
      <c r="C32" s="6"/>
      <c r="D32" s="99" t="s">
        <v>69</v>
      </c>
      <c r="E32" s="151" t="s">
        <v>14</v>
      </c>
      <c r="F32" s="153" t="s">
        <v>4006</v>
      </c>
      <c r="G32" s="99" t="s">
        <v>5179</v>
      </c>
      <c r="H32" s="112" t="s">
        <v>5180</v>
      </c>
      <c r="I32" s="99" t="s">
        <v>70</v>
      </c>
      <c r="J32" s="11">
        <v>45748</v>
      </c>
      <c r="K32" s="151" t="s">
        <v>18</v>
      </c>
      <c r="L32" s="208">
        <v>45369</v>
      </c>
      <c r="M32"/>
      <c r="N32"/>
      <c r="O32"/>
      <c r="P32" s="321"/>
      <c r="Q32" s="321"/>
      <c r="R32"/>
      <c r="S32"/>
      <c r="T32"/>
      <c r="U32"/>
      <c r="V32"/>
      <c r="W32"/>
      <c r="X32"/>
      <c r="Y32"/>
      <c r="Z32"/>
    </row>
    <row r="33" spans="1:26" s="219" customFormat="1" ht="15.6" customHeight="1" thickBot="1" x14ac:dyDescent="0.3">
      <c r="A33" s="6" t="s">
        <v>4072</v>
      </c>
      <c r="B33" s="6" t="s">
        <v>4073</v>
      </c>
      <c r="C33" s="7"/>
      <c r="D33" s="6" t="s">
        <v>4074</v>
      </c>
      <c r="E33" s="8" t="s">
        <v>14</v>
      </c>
      <c r="F33" s="9" t="s">
        <v>4075</v>
      </c>
      <c r="G33" s="6" t="s">
        <v>5174</v>
      </c>
      <c r="H33" s="112" t="s">
        <v>5175</v>
      </c>
      <c r="I33" s="6" t="s">
        <v>4076</v>
      </c>
      <c r="J33" s="11">
        <v>45352</v>
      </c>
      <c r="K33" s="8" t="s">
        <v>18</v>
      </c>
      <c r="L33" s="208">
        <v>45035</v>
      </c>
      <c r="M33" s="102"/>
      <c r="N33" s="102"/>
      <c r="O33" s="102"/>
      <c r="P33" s="115"/>
      <c r="Q33" s="115"/>
      <c r="R33"/>
      <c r="S33"/>
      <c r="T33"/>
      <c r="U33"/>
      <c r="V33"/>
      <c r="W33"/>
      <c r="X33"/>
      <c r="Y33"/>
      <c r="Z33"/>
    </row>
    <row r="34" spans="1:26" s="219" customFormat="1" ht="15.6" customHeight="1" thickBot="1" x14ac:dyDescent="0.3">
      <c r="A34" s="303" t="s">
        <v>4782</v>
      </c>
      <c r="B34" s="303" t="s">
        <v>72</v>
      </c>
      <c r="C34" s="305"/>
      <c r="D34" s="303" t="s">
        <v>73</v>
      </c>
      <c r="E34" s="306" t="s">
        <v>14</v>
      </c>
      <c r="F34" s="308">
        <v>36081</v>
      </c>
      <c r="G34" s="303" t="s">
        <v>74</v>
      </c>
      <c r="H34" s="316" t="str">
        <f>HYPERLINK("mailto:dschofield@ecmhmr.org","dschofield@ecmhmr.org")</f>
        <v>dschofield@ecmhmr.org</v>
      </c>
      <c r="I34" s="303" t="s">
        <v>75</v>
      </c>
      <c r="J34" s="318">
        <v>45413</v>
      </c>
      <c r="K34" s="306" t="s">
        <v>18</v>
      </c>
      <c r="L34" s="320">
        <v>45027</v>
      </c>
      <c r="M34"/>
      <c r="N34"/>
      <c r="O34"/>
      <c r="P34" s="321"/>
      <c r="Q34" s="321"/>
      <c r="R34"/>
      <c r="S34"/>
      <c r="T34"/>
      <c r="U34"/>
      <c r="V34"/>
      <c r="W34"/>
      <c r="X34"/>
      <c r="Y34"/>
      <c r="Z34"/>
    </row>
    <row r="35" spans="1:26" s="130" customFormat="1" ht="15.6" customHeight="1" thickBot="1" x14ac:dyDescent="0.35">
      <c r="A35" s="6" t="s">
        <v>76</v>
      </c>
      <c r="B35" s="99" t="s">
        <v>3461</v>
      </c>
      <c r="C35" s="7"/>
      <c r="D35" s="6" t="s">
        <v>77</v>
      </c>
      <c r="E35" s="8" t="s">
        <v>14</v>
      </c>
      <c r="F35" s="9">
        <v>36092</v>
      </c>
      <c r="G35" s="6" t="s">
        <v>3458</v>
      </c>
      <c r="H35" s="275" t="s">
        <v>3459</v>
      </c>
      <c r="I35" s="246" t="s">
        <v>3460</v>
      </c>
      <c r="J35" s="11">
        <v>45627</v>
      </c>
      <c r="K35" s="8" t="s">
        <v>18</v>
      </c>
      <c r="L35" s="208">
        <v>45230</v>
      </c>
      <c r="M35" s="13"/>
      <c r="N35" s="13"/>
      <c r="O35" s="13"/>
      <c r="P35" s="14"/>
      <c r="Q35" s="14"/>
      <c r="R35"/>
      <c r="S35"/>
      <c r="T35"/>
      <c r="U35"/>
      <c r="V35"/>
      <c r="W35"/>
      <c r="X35"/>
      <c r="Y35"/>
      <c r="Z35"/>
    </row>
    <row r="36" spans="1:26" s="130" customFormat="1" ht="15.6" customHeight="1" thickBot="1" x14ac:dyDescent="0.3">
      <c r="A36" s="6" t="s">
        <v>78</v>
      </c>
      <c r="B36" s="6" t="s">
        <v>79</v>
      </c>
      <c r="C36" s="7"/>
      <c r="D36" s="6" t="s">
        <v>13</v>
      </c>
      <c r="E36" s="8" t="s">
        <v>14</v>
      </c>
      <c r="F36" s="9">
        <v>36108</v>
      </c>
      <c r="G36" s="6" t="s">
        <v>80</v>
      </c>
      <c r="H36" s="12"/>
      <c r="I36" s="6" t="s">
        <v>81</v>
      </c>
      <c r="J36" s="11">
        <v>45413</v>
      </c>
      <c r="K36" s="8" t="s">
        <v>18</v>
      </c>
      <c r="L36" s="208">
        <v>45085</v>
      </c>
      <c r="M36" s="13"/>
      <c r="N36" s="13"/>
      <c r="O36" s="13"/>
      <c r="P36" s="14"/>
      <c r="Q36" s="14"/>
      <c r="R36"/>
      <c r="S36"/>
      <c r="T36"/>
      <c r="U36"/>
      <c r="V36"/>
      <c r="W36"/>
      <c r="X36"/>
      <c r="Y36"/>
      <c r="Z36"/>
    </row>
    <row r="37" spans="1:26" s="130" customFormat="1" ht="15.6" customHeight="1" thickBot="1" x14ac:dyDescent="0.3">
      <c r="A37" s="6" t="s">
        <v>83</v>
      </c>
      <c r="B37" s="6" t="s">
        <v>84</v>
      </c>
      <c r="C37" s="7"/>
      <c r="D37" s="6" t="s">
        <v>40</v>
      </c>
      <c r="E37" s="8" t="s">
        <v>14</v>
      </c>
      <c r="F37" s="9">
        <v>35055</v>
      </c>
      <c r="G37" s="6" t="s">
        <v>85</v>
      </c>
      <c r="H37" s="12" t="str">
        <f>HYPERLINK("mailto:goodhopefr@bellsouth.net","goodhopefr@bellsouth.net")</f>
        <v>goodhopefr@bellsouth.net</v>
      </c>
      <c r="I37" s="6" t="s">
        <v>86</v>
      </c>
      <c r="J37" s="11">
        <v>45413</v>
      </c>
      <c r="K37" s="8" t="s">
        <v>18</v>
      </c>
      <c r="L37" s="208">
        <v>45077</v>
      </c>
      <c r="M37" s="13"/>
      <c r="N37" s="13"/>
      <c r="O37" s="13"/>
      <c r="P37" s="14"/>
      <c r="Q37" s="14"/>
      <c r="R37"/>
      <c r="S37"/>
      <c r="T37"/>
      <c r="U37"/>
      <c r="V37"/>
      <c r="W37"/>
      <c r="X37"/>
      <c r="Y37"/>
      <c r="Z37"/>
    </row>
    <row r="38" spans="1:26" s="130" customFormat="1" ht="15.6" customHeight="1" thickBot="1" x14ac:dyDescent="0.3">
      <c r="A38" s="6" t="s">
        <v>87</v>
      </c>
      <c r="B38" s="6" t="s">
        <v>88</v>
      </c>
      <c r="C38" s="7"/>
      <c r="D38" s="6" t="s">
        <v>89</v>
      </c>
      <c r="E38" s="8" t="s">
        <v>14</v>
      </c>
      <c r="F38" s="9">
        <v>35077</v>
      </c>
      <c r="G38" s="6" t="s">
        <v>90</v>
      </c>
      <c r="H38" s="10"/>
      <c r="I38" s="6" t="s">
        <v>91</v>
      </c>
      <c r="J38" s="11">
        <v>45597</v>
      </c>
      <c r="K38" s="8" t="s">
        <v>18</v>
      </c>
      <c r="L38" s="208">
        <v>45219</v>
      </c>
      <c r="M38" s="13"/>
      <c r="N38" s="13"/>
      <c r="O38" s="13"/>
      <c r="P38" s="14"/>
      <c r="Q38" s="14"/>
      <c r="R38"/>
      <c r="S38"/>
      <c r="T38"/>
      <c r="U38"/>
      <c r="V38"/>
      <c r="W38"/>
      <c r="X38"/>
      <c r="Y38"/>
      <c r="Z38"/>
    </row>
    <row r="39" spans="1:26" s="130" customFormat="1" ht="15.6" customHeight="1" thickBot="1" x14ac:dyDescent="0.3">
      <c r="A39" s="6" t="s">
        <v>3859</v>
      </c>
      <c r="B39" s="6" t="s">
        <v>3133</v>
      </c>
      <c r="C39" s="7" t="s">
        <v>3860</v>
      </c>
      <c r="D39" s="6" t="s">
        <v>3861</v>
      </c>
      <c r="E39" s="8" t="s">
        <v>14</v>
      </c>
      <c r="F39" s="9" t="s">
        <v>3862</v>
      </c>
      <c r="G39" s="6" t="s">
        <v>3863</v>
      </c>
      <c r="H39" s="124" t="s">
        <v>3864</v>
      </c>
      <c r="I39" s="6" t="s">
        <v>3865</v>
      </c>
      <c r="J39" s="11">
        <v>45627</v>
      </c>
      <c r="K39" s="8" t="s">
        <v>18</v>
      </c>
      <c r="L39" s="208">
        <v>45218</v>
      </c>
      <c r="M39" s="13"/>
      <c r="N39" s="13"/>
      <c r="O39" s="13"/>
      <c r="P39" s="14"/>
      <c r="Q39" s="14"/>
      <c r="R39"/>
      <c r="S39"/>
      <c r="T39"/>
      <c r="U39"/>
      <c r="V39"/>
      <c r="W39"/>
      <c r="X39"/>
      <c r="Y39"/>
      <c r="Z39"/>
    </row>
    <row r="40" spans="1:26" ht="15.6" customHeight="1" thickBot="1" x14ac:dyDescent="0.3">
      <c r="A40" s="6" t="s">
        <v>3938</v>
      </c>
      <c r="B40" s="6" t="s">
        <v>3939</v>
      </c>
      <c r="C40" s="7"/>
      <c r="D40" s="6" t="s">
        <v>3940</v>
      </c>
      <c r="E40" s="8" t="s">
        <v>14</v>
      </c>
      <c r="F40" s="9" t="s">
        <v>3941</v>
      </c>
      <c r="G40" s="6" t="s">
        <v>3942</v>
      </c>
      <c r="H40" s="124" t="s">
        <v>3943</v>
      </c>
      <c r="I40" s="6" t="s">
        <v>3944</v>
      </c>
      <c r="J40" s="11">
        <v>45658</v>
      </c>
      <c r="K40" s="8" t="s">
        <v>18</v>
      </c>
      <c r="L40" s="208">
        <v>45330</v>
      </c>
      <c r="M40" s="13"/>
      <c r="N40" s="28"/>
      <c r="O40" s="24"/>
      <c r="P40" s="29"/>
      <c r="Q40" s="14"/>
    </row>
    <row r="41" spans="1:26" ht="15.6" customHeight="1" thickBot="1" x14ac:dyDescent="0.3">
      <c r="A41" s="6" t="s">
        <v>92</v>
      </c>
      <c r="B41" s="6" t="s">
        <v>93</v>
      </c>
      <c r="C41" s="7"/>
      <c r="D41" s="6" t="s">
        <v>94</v>
      </c>
      <c r="E41" s="8" t="s">
        <v>14</v>
      </c>
      <c r="F41" s="9">
        <v>36801</v>
      </c>
      <c r="G41" s="6" t="s">
        <v>95</v>
      </c>
      <c r="H41" s="12" t="str">
        <f>HYPERLINK("mailto:lcydc1all@aol.com","lcydc1all@aol.com")</f>
        <v>lcydc1all@aol.com</v>
      </c>
      <c r="I41" s="6" t="s">
        <v>96</v>
      </c>
      <c r="J41" s="11">
        <v>45566</v>
      </c>
      <c r="K41" s="8" t="s">
        <v>18</v>
      </c>
      <c r="L41" s="208">
        <v>45190</v>
      </c>
      <c r="M41" s="13"/>
      <c r="N41" s="13"/>
      <c r="O41" s="13"/>
      <c r="P41" s="14"/>
      <c r="Q41" s="14"/>
    </row>
    <row r="42" spans="1:26" ht="15.6" customHeight="1" thickBot="1" x14ac:dyDescent="0.3">
      <c r="A42" s="6" t="s">
        <v>4020</v>
      </c>
      <c r="B42" s="6" t="s">
        <v>1592</v>
      </c>
      <c r="C42" s="7"/>
      <c r="D42" s="6" t="s">
        <v>4021</v>
      </c>
      <c r="E42" s="8" t="s">
        <v>14</v>
      </c>
      <c r="F42" s="9" t="s">
        <v>4022</v>
      </c>
      <c r="G42" s="6" t="s">
        <v>4023</v>
      </c>
      <c r="H42" s="112" t="s">
        <v>4024</v>
      </c>
      <c r="I42" s="6" t="s">
        <v>4025</v>
      </c>
      <c r="J42" s="11">
        <v>45689</v>
      </c>
      <c r="K42" s="8" t="s">
        <v>18</v>
      </c>
      <c r="L42" s="208">
        <v>45355</v>
      </c>
      <c r="M42" s="13"/>
      <c r="N42" s="13"/>
      <c r="O42" s="13"/>
      <c r="P42" s="14"/>
      <c r="Q42" s="14"/>
    </row>
    <row r="43" spans="1:26" ht="15.6" customHeight="1" thickBot="1" x14ac:dyDescent="0.3">
      <c r="A43" s="6" t="s">
        <v>97</v>
      </c>
      <c r="B43" s="6" t="s">
        <v>98</v>
      </c>
      <c r="C43" s="7"/>
      <c r="D43" s="6" t="s">
        <v>99</v>
      </c>
      <c r="E43" s="8" t="s">
        <v>14</v>
      </c>
      <c r="F43" s="9">
        <v>36460</v>
      </c>
      <c r="G43" s="6" t="s">
        <v>3691</v>
      </c>
      <c r="H43" s="112" t="s">
        <v>3692</v>
      </c>
      <c r="I43" s="6" t="s">
        <v>100</v>
      </c>
      <c r="J43" s="11">
        <v>45413</v>
      </c>
      <c r="K43" s="8" t="s">
        <v>18</v>
      </c>
      <c r="L43" s="208">
        <v>45070</v>
      </c>
      <c r="M43" s="13"/>
      <c r="N43" s="13"/>
      <c r="O43" s="13"/>
      <c r="P43" s="25"/>
      <c r="Q43" s="14"/>
    </row>
    <row r="44" spans="1:26" ht="15.6" customHeight="1" thickBot="1" x14ac:dyDescent="0.3">
      <c r="A44" s="6" t="s">
        <v>101</v>
      </c>
      <c r="B44" s="6" t="s">
        <v>102</v>
      </c>
      <c r="C44" s="7"/>
      <c r="D44" s="6" t="s">
        <v>103</v>
      </c>
      <c r="E44" s="8" t="s">
        <v>14</v>
      </c>
      <c r="F44" s="9">
        <v>35950</v>
      </c>
      <c r="G44" s="99" t="s">
        <v>1846</v>
      </c>
      <c r="H44" s="275" t="s">
        <v>4397</v>
      </c>
      <c r="I44" s="6" t="s">
        <v>104</v>
      </c>
      <c r="J44" s="11">
        <v>45413</v>
      </c>
      <c r="K44" s="8" t="s">
        <v>18</v>
      </c>
      <c r="L44" s="208">
        <v>45077</v>
      </c>
      <c r="M44" s="13"/>
      <c r="N44" s="13"/>
      <c r="O44" s="13"/>
      <c r="P44" s="14"/>
      <c r="Q44" s="14"/>
    </row>
    <row r="45" spans="1:26" ht="15.6" customHeight="1" thickBot="1" x14ac:dyDescent="0.3">
      <c r="A45" s="6" t="s">
        <v>105</v>
      </c>
      <c r="B45" s="6" t="s">
        <v>106</v>
      </c>
      <c r="C45" s="7"/>
      <c r="D45" s="6" t="s">
        <v>71</v>
      </c>
      <c r="E45" s="8" t="s">
        <v>14</v>
      </c>
      <c r="F45" s="9">
        <v>35902</v>
      </c>
      <c r="G45" s="6" t="s">
        <v>107</v>
      </c>
      <c r="H45" s="10"/>
      <c r="I45" s="6" t="s">
        <v>108</v>
      </c>
      <c r="J45" s="11">
        <v>45748</v>
      </c>
      <c r="K45" s="8" t="s">
        <v>18</v>
      </c>
      <c r="L45" s="208">
        <v>45369</v>
      </c>
      <c r="M45" s="13"/>
      <c r="N45" s="13"/>
      <c r="O45" s="13"/>
      <c r="P45" s="13"/>
      <c r="Q45" s="13"/>
    </row>
    <row r="46" spans="1:26" ht="15.6" customHeight="1" thickBot="1" x14ac:dyDescent="0.3">
      <c r="A46" s="6" t="s">
        <v>109</v>
      </c>
      <c r="B46" s="6" t="s">
        <v>110</v>
      </c>
      <c r="C46" s="7"/>
      <c r="D46" s="6" t="s">
        <v>111</v>
      </c>
      <c r="E46" s="8" t="s">
        <v>14</v>
      </c>
      <c r="F46" s="9">
        <v>35670</v>
      </c>
      <c r="G46" s="6" t="s">
        <v>4733</v>
      </c>
      <c r="H46" s="316" t="s">
        <v>5523</v>
      </c>
      <c r="I46" s="6" t="s">
        <v>112</v>
      </c>
      <c r="J46" s="11">
        <v>45413</v>
      </c>
      <c r="K46" s="8" t="s">
        <v>18</v>
      </c>
      <c r="L46" s="208">
        <v>45077</v>
      </c>
      <c r="M46" s="13"/>
      <c r="N46" s="13"/>
      <c r="O46" s="13"/>
      <c r="P46" s="14"/>
      <c r="Q46" s="14"/>
    </row>
    <row r="47" spans="1:26" ht="15.6" customHeight="1" thickBot="1" x14ac:dyDescent="0.3">
      <c r="A47" s="6" t="s">
        <v>113</v>
      </c>
      <c r="B47" s="6" t="s">
        <v>114</v>
      </c>
      <c r="C47" s="7"/>
      <c r="D47" s="6" t="s">
        <v>115</v>
      </c>
      <c r="E47" s="8" t="s">
        <v>14</v>
      </c>
      <c r="F47" s="9">
        <v>35447</v>
      </c>
      <c r="G47" s="6" t="s">
        <v>3834</v>
      </c>
      <c r="H47" s="12" t="str">
        <f>HYPERLINK("mailto:admin54@earthlink.net","admin54@earthlink.net")</f>
        <v>admin54@earthlink.net</v>
      </c>
      <c r="I47" s="6" t="s">
        <v>116</v>
      </c>
      <c r="J47" s="11">
        <v>45627</v>
      </c>
      <c r="K47" s="8" t="s">
        <v>18</v>
      </c>
      <c r="L47" s="208">
        <v>45238</v>
      </c>
      <c r="M47" s="13"/>
      <c r="N47" s="13"/>
      <c r="O47" s="13"/>
      <c r="P47" s="14"/>
      <c r="Q47" s="14"/>
    </row>
    <row r="48" spans="1:26" ht="15.6" customHeight="1" thickBot="1" x14ac:dyDescent="0.3">
      <c r="A48" s="6" t="s">
        <v>117</v>
      </c>
      <c r="B48" s="6" t="s">
        <v>118</v>
      </c>
      <c r="C48" s="7"/>
      <c r="D48" s="6" t="s">
        <v>119</v>
      </c>
      <c r="E48" s="8" t="s">
        <v>14</v>
      </c>
      <c r="F48" s="9">
        <v>35143</v>
      </c>
      <c r="G48" s="6" t="s">
        <v>120</v>
      </c>
      <c r="H48" s="10"/>
      <c r="I48" s="6" t="s">
        <v>121</v>
      </c>
      <c r="J48" s="11">
        <v>45413</v>
      </c>
      <c r="K48" s="8" t="s">
        <v>18</v>
      </c>
      <c r="L48" s="208">
        <v>45061</v>
      </c>
      <c r="M48" s="13"/>
      <c r="N48" s="13"/>
      <c r="O48" s="13"/>
      <c r="P48" s="14"/>
      <c r="Q48" s="14"/>
    </row>
    <row r="49" spans="1:26" ht="15.6" customHeight="1" thickBot="1" x14ac:dyDescent="0.3">
      <c r="A49" s="6" t="s">
        <v>3866</v>
      </c>
      <c r="B49" s="6" t="s">
        <v>3867</v>
      </c>
      <c r="C49" s="7"/>
      <c r="D49" s="6" t="s">
        <v>3868</v>
      </c>
      <c r="E49" s="8" t="s">
        <v>14</v>
      </c>
      <c r="F49" s="9" t="s">
        <v>3869</v>
      </c>
      <c r="G49" s="6" t="s">
        <v>3870</v>
      </c>
      <c r="H49" s="124" t="s">
        <v>3871</v>
      </c>
      <c r="I49" s="6" t="s">
        <v>3872</v>
      </c>
      <c r="J49" s="11">
        <v>45627</v>
      </c>
      <c r="K49" s="8" t="s">
        <v>18</v>
      </c>
      <c r="L49" s="208">
        <v>45230</v>
      </c>
    </row>
    <row r="50" spans="1:26" ht="15.6" customHeight="1" thickBot="1" x14ac:dyDescent="0.3">
      <c r="A50" s="6" t="s">
        <v>122</v>
      </c>
      <c r="B50" s="6" t="s">
        <v>123</v>
      </c>
      <c r="C50" s="7"/>
      <c r="D50" s="6" t="s">
        <v>124</v>
      </c>
      <c r="E50" s="8" t="s">
        <v>14</v>
      </c>
      <c r="F50" s="9">
        <v>36867</v>
      </c>
      <c r="G50" s="6" t="s">
        <v>125</v>
      </c>
      <c r="H50" s="12" t="str">
        <f>HYPERLINK("mailto:tearsinc@bellsouth.net","tearsinc@bellsouth.net")</f>
        <v>tearsinc@bellsouth.net</v>
      </c>
      <c r="I50" s="6" t="s">
        <v>126</v>
      </c>
      <c r="J50" s="11">
        <v>45566</v>
      </c>
      <c r="K50" s="8" t="s">
        <v>18</v>
      </c>
      <c r="L50" s="208">
        <v>45238</v>
      </c>
      <c r="M50" s="13"/>
      <c r="N50" s="13"/>
      <c r="O50" s="13"/>
      <c r="P50" s="14"/>
      <c r="Q50" s="14"/>
    </row>
    <row r="51" spans="1:26" ht="15.6" customHeight="1" thickBot="1" x14ac:dyDescent="0.3">
      <c r="A51" s="248" t="s">
        <v>4007</v>
      </c>
      <c r="B51" s="248" t="s">
        <v>4008</v>
      </c>
      <c r="C51" s="248"/>
      <c r="D51" s="248" t="s">
        <v>4009</v>
      </c>
      <c r="E51" s="252" t="s">
        <v>14</v>
      </c>
      <c r="F51" s="255" t="s">
        <v>4010</v>
      </c>
      <c r="G51" s="248" t="s">
        <v>4012</v>
      </c>
      <c r="H51" s="325" t="s">
        <v>4013</v>
      </c>
      <c r="I51" s="337" t="s">
        <v>4011</v>
      </c>
      <c r="J51" s="258">
        <v>45689</v>
      </c>
      <c r="K51" s="252" t="s">
        <v>18</v>
      </c>
      <c r="L51" s="45">
        <v>45342</v>
      </c>
      <c r="M51" s="29"/>
      <c r="N51" s="13"/>
      <c r="O51" s="13"/>
      <c r="P51" s="14"/>
      <c r="Q51" s="14"/>
    </row>
    <row r="52" spans="1:26" ht="15.6" customHeight="1" thickBot="1" x14ac:dyDescent="0.3">
      <c r="A52" s="6" t="s">
        <v>127</v>
      </c>
      <c r="B52" s="6" t="s">
        <v>128</v>
      </c>
      <c r="C52" s="7"/>
      <c r="D52" s="6" t="s">
        <v>129</v>
      </c>
      <c r="E52" s="8" t="s">
        <v>14</v>
      </c>
      <c r="F52" s="9">
        <v>35013</v>
      </c>
      <c r="G52" s="6" t="s">
        <v>130</v>
      </c>
      <c r="H52" s="12" t="str">
        <f>HYPERLINK("mailto:allgoodtownhall@otelco.net","allgoodtownhall@otelco.net")</f>
        <v>allgoodtownhall@otelco.net</v>
      </c>
      <c r="I52" s="6" t="s">
        <v>131</v>
      </c>
      <c r="J52" s="11">
        <v>45413</v>
      </c>
      <c r="K52" s="8" t="s">
        <v>18</v>
      </c>
      <c r="L52" s="208">
        <v>45097</v>
      </c>
      <c r="M52" s="13"/>
      <c r="N52" s="13"/>
      <c r="O52" s="13"/>
      <c r="P52" s="14"/>
      <c r="Q52" s="14"/>
    </row>
    <row r="53" spans="1:26" ht="15.6" customHeight="1" thickBot="1" x14ac:dyDescent="0.3">
      <c r="A53" s="6" t="s">
        <v>4066</v>
      </c>
      <c r="B53" s="6" t="s">
        <v>1602</v>
      </c>
      <c r="C53" s="7"/>
      <c r="D53" s="6" t="s">
        <v>4067</v>
      </c>
      <c r="E53" s="8" t="s">
        <v>14</v>
      </c>
      <c r="F53" s="9" t="s">
        <v>4068</v>
      </c>
      <c r="G53" s="6" t="s">
        <v>4069</v>
      </c>
      <c r="H53" s="112" t="s">
        <v>4070</v>
      </c>
      <c r="I53" s="6" t="s">
        <v>4071</v>
      </c>
      <c r="J53" s="11">
        <v>45352</v>
      </c>
      <c r="K53" s="8" t="s">
        <v>18</v>
      </c>
      <c r="L53" s="208">
        <v>45035</v>
      </c>
      <c r="M53" s="13"/>
      <c r="N53" s="13"/>
      <c r="O53" s="13"/>
      <c r="P53" s="14"/>
      <c r="Q53" s="14"/>
    </row>
    <row r="54" spans="1:26" ht="15.6" customHeight="1" thickBot="1" x14ac:dyDescent="0.3">
      <c r="A54" s="6" t="s">
        <v>132</v>
      </c>
      <c r="B54" s="6" t="s">
        <v>68</v>
      </c>
      <c r="C54" s="7"/>
      <c r="D54" s="6" t="s">
        <v>133</v>
      </c>
      <c r="E54" s="8" t="s">
        <v>14</v>
      </c>
      <c r="F54" s="9">
        <v>35553</v>
      </c>
      <c r="G54" s="6" t="s">
        <v>134</v>
      </c>
      <c r="H54" s="12" t="str">
        <f>HYPERLINK("mailto:kimownby@centurytel.net","kimownby@centurytel.net")</f>
        <v>kimownby@centurytel.net</v>
      </c>
      <c r="I54" s="6" t="s">
        <v>135</v>
      </c>
      <c r="J54" s="11">
        <v>45413</v>
      </c>
      <c r="K54" s="8" t="s">
        <v>18</v>
      </c>
      <c r="L54" s="208">
        <v>45035</v>
      </c>
      <c r="M54" s="13"/>
      <c r="N54" s="13"/>
      <c r="O54" s="13"/>
      <c r="P54" s="14"/>
      <c r="Q54" s="14"/>
    </row>
    <row r="55" spans="1:26" ht="15.6" customHeight="1" thickBot="1" x14ac:dyDescent="0.3">
      <c r="A55" s="6" t="s">
        <v>136</v>
      </c>
      <c r="B55" s="6" t="s">
        <v>137</v>
      </c>
      <c r="C55" s="7"/>
      <c r="D55" s="6" t="s">
        <v>138</v>
      </c>
      <c r="E55" s="8" t="s">
        <v>14</v>
      </c>
      <c r="F55" s="9">
        <v>35621</v>
      </c>
      <c r="G55" s="6" t="s">
        <v>139</v>
      </c>
      <c r="H55" s="12" t="str">
        <f>HYPERLINK("mailto:Townofeva@bellsouth.net","Townofeva@bellsouth.net")</f>
        <v>Townofeva@bellsouth.net</v>
      </c>
      <c r="I55" s="6" t="s">
        <v>140</v>
      </c>
      <c r="J55" s="11">
        <v>45566</v>
      </c>
      <c r="K55" s="8" t="s">
        <v>18</v>
      </c>
      <c r="L55" s="208">
        <v>45168</v>
      </c>
      <c r="M55" s="13"/>
      <c r="N55" s="13"/>
      <c r="O55" s="13"/>
      <c r="P55" s="14"/>
      <c r="Q55" s="14"/>
    </row>
    <row r="56" spans="1:26" ht="15.6" customHeight="1" thickBot="1" x14ac:dyDescent="0.3">
      <c r="A56" s="6" t="s">
        <v>141</v>
      </c>
      <c r="B56" s="6" t="s">
        <v>142</v>
      </c>
      <c r="C56" s="7"/>
      <c r="D56" s="6" t="s">
        <v>143</v>
      </c>
      <c r="E56" s="8" t="s">
        <v>14</v>
      </c>
      <c r="F56" s="9">
        <v>35622</v>
      </c>
      <c r="G56" s="6" t="s">
        <v>144</v>
      </c>
      <c r="H56" s="12" t="s">
        <v>145</v>
      </c>
      <c r="I56" s="6" t="s">
        <v>146</v>
      </c>
      <c r="J56" s="11">
        <v>45413</v>
      </c>
      <c r="K56" s="8" t="s">
        <v>18</v>
      </c>
      <c r="L56" s="208">
        <v>45027</v>
      </c>
      <c r="N56" s="339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6" customHeight="1" thickBot="1" x14ac:dyDescent="0.3">
      <c r="A57" s="6" t="s">
        <v>147</v>
      </c>
      <c r="B57" s="6" t="s">
        <v>148</v>
      </c>
      <c r="C57" s="7"/>
      <c r="D57" s="6" t="s">
        <v>149</v>
      </c>
      <c r="E57" s="8" t="s">
        <v>14</v>
      </c>
      <c r="F57" s="9">
        <v>35974</v>
      </c>
      <c r="G57" s="6" t="s">
        <v>3454</v>
      </c>
      <c r="H57" s="12" t="str">
        <f>HYPERLINK("mailto:townofgeraldine@farmerstel.com","townofgeraldine@farmerstel.com")</f>
        <v>townofgeraldine@farmerstel.com</v>
      </c>
      <c r="I57" s="6" t="s">
        <v>150</v>
      </c>
      <c r="J57" s="11">
        <v>45597</v>
      </c>
      <c r="K57" s="8" t="s">
        <v>18</v>
      </c>
      <c r="L57" s="208">
        <v>45198</v>
      </c>
      <c r="M57" s="13"/>
      <c r="N57" s="13"/>
      <c r="O57" s="13"/>
      <c r="P57" s="14"/>
      <c r="Q57" s="14"/>
    </row>
    <row r="58" spans="1:26" ht="15.6" customHeight="1" thickBot="1" x14ac:dyDescent="0.3">
      <c r="A58" s="6" t="s">
        <v>151</v>
      </c>
      <c r="B58" s="6" t="s">
        <v>152</v>
      </c>
      <c r="C58" s="7"/>
      <c r="D58" s="6" t="s">
        <v>153</v>
      </c>
      <c r="E58" s="8" t="s">
        <v>14</v>
      </c>
      <c r="F58" s="9">
        <v>35466</v>
      </c>
      <c r="G58" s="6" t="s">
        <v>154</v>
      </c>
      <c r="H58" s="12"/>
      <c r="I58" s="6" t="s">
        <v>155</v>
      </c>
      <c r="J58" s="11">
        <v>45383</v>
      </c>
      <c r="K58" s="8" t="s">
        <v>18</v>
      </c>
      <c r="L58" s="208">
        <v>45061</v>
      </c>
      <c r="M58" s="13"/>
      <c r="N58" s="13"/>
      <c r="O58" s="13"/>
      <c r="P58" s="14"/>
      <c r="Q58" s="14"/>
    </row>
    <row r="59" spans="1:26" ht="15.6" customHeight="1" thickBot="1" x14ac:dyDescent="0.3">
      <c r="A59" s="6" t="s">
        <v>4077</v>
      </c>
      <c r="B59" s="6" t="s">
        <v>4078</v>
      </c>
      <c r="C59" s="7" t="s">
        <v>4079</v>
      </c>
      <c r="D59" s="6" t="s">
        <v>4080</v>
      </c>
      <c r="E59" s="8" t="s">
        <v>14</v>
      </c>
      <c r="F59" s="9" t="s">
        <v>4081</v>
      </c>
      <c r="G59" s="6" t="s">
        <v>4082</v>
      </c>
      <c r="H59" s="199" t="s">
        <v>4083</v>
      </c>
      <c r="I59" s="6" t="s">
        <v>4084</v>
      </c>
      <c r="J59" s="11">
        <v>45352</v>
      </c>
      <c r="K59" s="8" t="s">
        <v>18</v>
      </c>
      <c r="L59" s="208">
        <v>44978</v>
      </c>
      <c r="M59" s="13"/>
      <c r="N59" s="13"/>
      <c r="O59" s="13"/>
      <c r="P59" s="14"/>
      <c r="Q59" s="14"/>
    </row>
    <row r="60" spans="1:26" ht="15.6" customHeight="1" thickBot="1" x14ac:dyDescent="0.3">
      <c r="A60" s="6" t="s">
        <v>156</v>
      </c>
      <c r="B60" s="6" t="s">
        <v>157</v>
      </c>
      <c r="C60" s="7"/>
      <c r="D60" s="6" t="s">
        <v>158</v>
      </c>
      <c r="E60" s="8" t="s">
        <v>14</v>
      </c>
      <c r="F60" s="9">
        <v>10649</v>
      </c>
      <c r="G60" s="6" t="s">
        <v>4343</v>
      </c>
      <c r="H60" s="12" t="str">
        <f>HYPERLINK("mailto:townofhodges@centurytel.net","townofhodges@centurytel.net")</f>
        <v>townofhodges@centurytel.net</v>
      </c>
      <c r="I60" s="6" t="s">
        <v>159</v>
      </c>
      <c r="J60" s="11">
        <v>45717</v>
      </c>
      <c r="K60" s="8" t="s">
        <v>18</v>
      </c>
      <c r="L60" s="208">
        <v>45330</v>
      </c>
      <c r="M60" s="13"/>
      <c r="N60" s="13"/>
      <c r="O60" s="13"/>
      <c r="P60" s="14"/>
      <c r="Q60" s="14"/>
    </row>
    <row r="61" spans="1:26" ht="15.6" customHeight="1" thickBot="1" x14ac:dyDescent="0.3">
      <c r="A61" s="247" t="s">
        <v>3963</v>
      </c>
      <c r="B61" s="247" t="s">
        <v>1097</v>
      </c>
      <c r="C61" s="247"/>
      <c r="D61" s="247" t="s">
        <v>3964</v>
      </c>
      <c r="E61" s="251" t="s">
        <v>14</v>
      </c>
      <c r="F61" s="254" t="s">
        <v>3965</v>
      </c>
      <c r="G61" s="247" t="s">
        <v>3966</v>
      </c>
      <c r="H61" s="187" t="s">
        <v>3967</v>
      </c>
      <c r="I61" s="257" t="s">
        <v>3968</v>
      </c>
      <c r="J61" s="11">
        <v>45292</v>
      </c>
      <c r="K61" s="251" t="s">
        <v>18</v>
      </c>
      <c r="L61" s="260">
        <v>44978</v>
      </c>
      <c r="M61" s="22"/>
      <c r="N61" s="13"/>
      <c r="O61" s="13"/>
      <c r="P61" s="14"/>
      <c r="Q61" s="14"/>
    </row>
    <row r="62" spans="1:26" ht="15.6" customHeight="1" thickBot="1" x14ac:dyDescent="0.3">
      <c r="A62" s="6" t="s">
        <v>4085</v>
      </c>
      <c r="B62" s="6" t="s">
        <v>4086</v>
      </c>
      <c r="C62" s="7"/>
      <c r="D62" s="6" t="s">
        <v>4087</v>
      </c>
      <c r="E62" s="8" t="s">
        <v>14</v>
      </c>
      <c r="F62" s="9" t="s">
        <v>4088</v>
      </c>
      <c r="G62" s="6"/>
      <c r="H62" s="112" t="s">
        <v>4089</v>
      </c>
      <c r="I62" s="6" t="s">
        <v>4090</v>
      </c>
      <c r="J62" s="11">
        <v>45352</v>
      </c>
      <c r="K62" s="8" t="s">
        <v>18</v>
      </c>
      <c r="L62" s="208">
        <v>45035</v>
      </c>
      <c r="P62" s="321"/>
      <c r="Q62" s="321"/>
    </row>
    <row r="63" spans="1:26" ht="15.6" customHeight="1" thickBot="1" x14ac:dyDescent="0.3">
      <c r="A63" s="6" t="s">
        <v>160</v>
      </c>
      <c r="B63" s="6" t="s">
        <v>161</v>
      </c>
      <c r="C63" s="7"/>
      <c r="D63" s="6" t="s">
        <v>162</v>
      </c>
      <c r="E63" s="8" t="s">
        <v>14</v>
      </c>
      <c r="F63" s="9">
        <v>35603</v>
      </c>
      <c r="G63" s="6" t="s">
        <v>4413</v>
      </c>
      <c r="H63" s="112" t="s">
        <v>4414</v>
      </c>
      <c r="I63" s="6" t="s">
        <v>163</v>
      </c>
      <c r="J63" s="11">
        <v>45748</v>
      </c>
      <c r="K63" s="8" t="s">
        <v>18</v>
      </c>
      <c r="L63" s="208">
        <v>45355</v>
      </c>
      <c r="P63" s="321"/>
      <c r="Q63" s="321"/>
    </row>
    <row r="64" spans="1:26" ht="15.6" customHeight="1" thickBot="1" x14ac:dyDescent="0.3">
      <c r="A64" s="6" t="s">
        <v>3893</v>
      </c>
      <c r="B64" s="6" t="s">
        <v>4139</v>
      </c>
      <c r="C64" s="7"/>
      <c r="D64" s="6" t="s">
        <v>3894</v>
      </c>
      <c r="E64" s="8" t="s">
        <v>14</v>
      </c>
      <c r="F64" s="9" t="s">
        <v>3895</v>
      </c>
      <c r="G64" s="6" t="s">
        <v>3896</v>
      </c>
      <c r="H64" s="112" t="s">
        <v>3897</v>
      </c>
      <c r="I64" s="6" t="s">
        <v>3898</v>
      </c>
      <c r="J64" s="11">
        <v>45627</v>
      </c>
      <c r="K64" s="8" t="s">
        <v>18</v>
      </c>
      <c r="L64" s="208">
        <v>45322</v>
      </c>
      <c r="M64" s="13"/>
      <c r="N64" s="13"/>
      <c r="O64" s="13"/>
      <c r="P64" s="14"/>
      <c r="Q64" s="14"/>
    </row>
    <row r="65" spans="1:17" ht="15.6" customHeight="1" thickBot="1" x14ac:dyDescent="0.3">
      <c r="A65" s="6" t="s">
        <v>164</v>
      </c>
      <c r="B65" s="6" t="s">
        <v>165</v>
      </c>
      <c r="C65" s="7"/>
      <c r="D65" s="6" t="s">
        <v>111</v>
      </c>
      <c r="E65" s="8" t="s">
        <v>14</v>
      </c>
      <c r="F65" s="9">
        <v>35670</v>
      </c>
      <c r="G65" s="6" t="s">
        <v>166</v>
      </c>
      <c r="H65" s="12" t="str">
        <f>HYPERLINK("mailto:townofsomerville@aol.com","townofsomerville@aol.com")</f>
        <v>townofsomerville@aol.com</v>
      </c>
      <c r="I65" s="6" t="s">
        <v>167</v>
      </c>
      <c r="J65" s="11">
        <v>45444</v>
      </c>
      <c r="K65" s="8" t="s">
        <v>18</v>
      </c>
      <c r="L65" s="208">
        <v>45061</v>
      </c>
      <c r="M65" s="13"/>
      <c r="N65" s="13"/>
      <c r="O65" s="13"/>
      <c r="P65" s="14"/>
      <c r="Q65" s="14"/>
    </row>
    <row r="66" spans="1:17" ht="15.6" customHeight="1" thickBot="1" x14ac:dyDescent="0.3">
      <c r="A66" s="6" t="s">
        <v>168</v>
      </c>
      <c r="B66" s="6" t="s">
        <v>102</v>
      </c>
      <c r="C66" s="7"/>
      <c r="D66" s="6" t="s">
        <v>169</v>
      </c>
      <c r="E66" s="8" t="s">
        <v>14</v>
      </c>
      <c r="F66" s="9">
        <v>35179</v>
      </c>
      <c r="G66" s="6" t="s">
        <v>4169</v>
      </c>
      <c r="H66" s="112" t="s">
        <v>4170</v>
      </c>
      <c r="I66" s="6" t="s">
        <v>170</v>
      </c>
      <c r="J66" s="11">
        <v>45413</v>
      </c>
      <c r="K66" s="8" t="s">
        <v>18</v>
      </c>
      <c r="L66" s="208">
        <v>45016</v>
      </c>
      <c r="M66" s="13"/>
      <c r="N66" s="13"/>
      <c r="O66" s="13"/>
      <c r="P66" s="14"/>
      <c r="Q66" s="14"/>
    </row>
    <row r="67" spans="1:17" ht="15.6" customHeight="1" thickBot="1" x14ac:dyDescent="0.3">
      <c r="A67" s="6" t="s">
        <v>3886</v>
      </c>
      <c r="B67" s="6" t="s">
        <v>3887</v>
      </c>
      <c r="C67" s="7"/>
      <c r="D67" s="6" t="s">
        <v>3888</v>
      </c>
      <c r="E67" s="8" t="s">
        <v>14</v>
      </c>
      <c r="F67" s="9" t="s">
        <v>3889</v>
      </c>
      <c r="G67" s="6" t="s">
        <v>3890</v>
      </c>
      <c r="H67" s="112" t="s">
        <v>3891</v>
      </c>
      <c r="I67" s="6" t="s">
        <v>3892</v>
      </c>
      <c r="J67" s="11">
        <v>45627</v>
      </c>
      <c r="K67" s="8" t="s">
        <v>18</v>
      </c>
      <c r="L67" s="208">
        <v>45230</v>
      </c>
      <c r="M67" s="13"/>
      <c r="N67" s="13"/>
      <c r="O67" s="13"/>
      <c r="P67" s="14"/>
      <c r="Q67" s="14"/>
    </row>
    <row r="68" spans="1:17" ht="15.6" customHeight="1" thickBot="1" x14ac:dyDescent="0.3">
      <c r="A68" s="6" t="s">
        <v>3930</v>
      </c>
      <c r="B68" s="6" t="s">
        <v>3931</v>
      </c>
      <c r="C68" s="7"/>
      <c r="D68" s="6" t="s">
        <v>54</v>
      </c>
      <c r="E68" s="8" t="s">
        <v>14</v>
      </c>
      <c r="F68" s="9" t="s">
        <v>3932</v>
      </c>
      <c r="G68" s="6"/>
      <c r="H68" s="6" t="s">
        <v>4616</v>
      </c>
      <c r="I68" s="6"/>
      <c r="J68" s="11">
        <v>45658</v>
      </c>
      <c r="K68" s="8" t="s">
        <v>18</v>
      </c>
      <c r="L68" s="208">
        <v>45342</v>
      </c>
      <c r="M68" s="13"/>
      <c r="N68" s="13"/>
      <c r="O68" s="13"/>
      <c r="P68" s="14"/>
      <c r="Q68" s="14"/>
    </row>
    <row r="69" spans="1:17" ht="15.6" customHeight="1" thickBot="1" x14ac:dyDescent="0.3">
      <c r="A69" s="6" t="s">
        <v>4305</v>
      </c>
      <c r="B69" s="6" t="s">
        <v>4306</v>
      </c>
      <c r="C69" s="7"/>
      <c r="D69" s="6" t="s">
        <v>4307</v>
      </c>
      <c r="E69" s="8" t="s">
        <v>14</v>
      </c>
      <c r="F69" s="9">
        <v>35470</v>
      </c>
      <c r="G69" s="6" t="s">
        <v>5050</v>
      </c>
      <c r="H69" s="112" t="s">
        <v>5051</v>
      </c>
      <c r="I69" s="6" t="s">
        <v>5052</v>
      </c>
      <c r="J69" s="11">
        <v>45566</v>
      </c>
      <c r="K69" s="8" t="s">
        <v>18</v>
      </c>
      <c r="L69" s="208">
        <v>45224</v>
      </c>
      <c r="M69" s="13"/>
      <c r="N69" s="13"/>
      <c r="O69" s="13"/>
      <c r="P69" s="14"/>
      <c r="Q69" s="14"/>
    </row>
    <row r="70" spans="1:17" ht="15.6" customHeight="1" thickBot="1" x14ac:dyDescent="0.3">
      <c r="A70" s="6" t="s">
        <v>171</v>
      </c>
      <c r="B70" s="6" t="s">
        <v>172</v>
      </c>
      <c r="C70" s="7"/>
      <c r="D70" s="6" t="s">
        <v>173</v>
      </c>
      <c r="E70" s="8" t="s">
        <v>14</v>
      </c>
      <c r="F70" s="9">
        <v>35772</v>
      </c>
      <c r="G70" s="10"/>
      <c r="H70" s="12" t="str">
        <f>HYPERLINK("mailto:larnold@stevensonutilities.com","larnold@stevensonutilities.com")</f>
        <v>larnold@stevensonutilities.com</v>
      </c>
      <c r="I70" s="6" t="s">
        <v>174</v>
      </c>
      <c r="J70" s="11">
        <v>45566</v>
      </c>
      <c r="K70" s="8" t="s">
        <v>18</v>
      </c>
      <c r="L70" s="208">
        <v>45190</v>
      </c>
      <c r="M70" s="13"/>
      <c r="N70" s="13"/>
      <c r="O70" s="13"/>
      <c r="P70" s="14"/>
      <c r="Q70" s="14"/>
    </row>
    <row r="71" spans="1:17" ht="15.6" customHeight="1" thickBot="1" x14ac:dyDescent="0.3">
      <c r="A71" s="6" t="s">
        <v>3970</v>
      </c>
      <c r="B71" s="6" t="s">
        <v>3971</v>
      </c>
      <c r="C71" s="7"/>
      <c r="D71" s="6" t="s">
        <v>3249</v>
      </c>
      <c r="E71" s="8" t="s">
        <v>14</v>
      </c>
      <c r="F71" s="9" t="s">
        <v>3972</v>
      </c>
      <c r="G71" s="10" t="s">
        <v>3973</v>
      </c>
      <c r="H71" s="112" t="s">
        <v>3974</v>
      </c>
      <c r="I71" s="6" t="s">
        <v>3975</v>
      </c>
      <c r="J71" s="11">
        <v>45658</v>
      </c>
      <c r="K71" s="8" t="s">
        <v>18</v>
      </c>
      <c r="L71" s="208">
        <v>45288</v>
      </c>
      <c r="M71" s="13"/>
      <c r="N71" s="13"/>
      <c r="O71" s="13"/>
      <c r="P71" s="14"/>
      <c r="Q71" s="14"/>
    </row>
    <row r="72" spans="1:17" ht="15.6" customHeight="1" thickBot="1" x14ac:dyDescent="0.3">
      <c r="A72" s="6" t="s">
        <v>175</v>
      </c>
      <c r="B72" s="6" t="s">
        <v>3976</v>
      </c>
      <c r="C72" s="7"/>
      <c r="D72" s="6" t="s">
        <v>40</v>
      </c>
      <c r="E72" s="8" t="s">
        <v>14</v>
      </c>
      <c r="F72" s="9" t="s">
        <v>3882</v>
      </c>
      <c r="G72" s="6"/>
      <c r="H72" s="328"/>
      <c r="I72" s="6" t="s">
        <v>3977</v>
      </c>
      <c r="J72" s="11">
        <v>45748</v>
      </c>
      <c r="K72" s="8" t="s">
        <v>18</v>
      </c>
      <c r="L72" s="208">
        <v>45369</v>
      </c>
      <c r="M72" s="13"/>
      <c r="N72" s="13"/>
      <c r="O72" s="13"/>
      <c r="P72" s="14"/>
      <c r="Q72" s="14"/>
    </row>
    <row r="73" spans="1:17" ht="15.6" customHeight="1" thickBot="1" x14ac:dyDescent="0.3">
      <c r="A73" s="6" t="s">
        <v>176</v>
      </c>
      <c r="B73" s="6" t="s">
        <v>177</v>
      </c>
      <c r="C73" s="7"/>
      <c r="D73" s="6" t="s">
        <v>133</v>
      </c>
      <c r="E73" s="8" t="s">
        <v>14</v>
      </c>
      <c r="F73" s="9">
        <v>35553</v>
      </c>
      <c r="G73" s="6" t="s">
        <v>178</v>
      </c>
      <c r="H73" s="12" t="str">
        <f>HYPERLINK("mailto:wccomm@centurytel.net","wccomm@centurytel.net")</f>
        <v>wccomm@centurytel.net</v>
      </c>
      <c r="I73" s="6" t="s">
        <v>179</v>
      </c>
      <c r="J73" s="11">
        <v>45413</v>
      </c>
      <c r="K73" s="8" t="s">
        <v>18</v>
      </c>
      <c r="L73" s="208">
        <v>45027</v>
      </c>
      <c r="M73" s="13"/>
      <c r="N73" s="13"/>
      <c r="O73" s="13"/>
      <c r="P73" s="14"/>
      <c r="Q73" s="14"/>
    </row>
    <row r="74" spans="1:17" ht="15.6" customHeight="1" thickBot="1" x14ac:dyDescent="0.3">
      <c r="A74" s="15" t="s">
        <v>180</v>
      </c>
      <c r="B74" s="15" t="s">
        <v>181</v>
      </c>
      <c r="C74" s="13"/>
      <c r="D74" s="15" t="s">
        <v>182</v>
      </c>
      <c r="E74" s="17" t="s">
        <v>183</v>
      </c>
      <c r="F74" s="18">
        <v>71671</v>
      </c>
      <c r="G74" s="122" t="s">
        <v>4162</v>
      </c>
      <c r="H74" s="107" t="s">
        <v>4163</v>
      </c>
      <c r="I74" s="15" t="s">
        <v>184</v>
      </c>
      <c r="J74" s="19">
        <v>45352</v>
      </c>
      <c r="K74" s="17" t="s">
        <v>18</v>
      </c>
      <c r="L74" s="208">
        <v>45072</v>
      </c>
      <c r="M74" s="13"/>
      <c r="N74" s="13"/>
      <c r="O74" s="13"/>
      <c r="P74" s="14"/>
      <c r="Q74" s="14"/>
    </row>
    <row r="75" spans="1:17" ht="15.6" customHeight="1" thickBot="1" x14ac:dyDescent="0.3">
      <c r="A75" s="15" t="s">
        <v>185</v>
      </c>
      <c r="B75" s="15" t="s">
        <v>186</v>
      </c>
      <c r="C75" s="13"/>
      <c r="D75" s="15" t="s">
        <v>187</v>
      </c>
      <c r="E75" s="17" t="s">
        <v>183</v>
      </c>
      <c r="F75" s="18">
        <v>71921</v>
      </c>
      <c r="G75" s="15" t="s">
        <v>188</v>
      </c>
      <c r="H75" s="20" t="s">
        <v>189</v>
      </c>
      <c r="I75" s="15" t="s">
        <v>190</v>
      </c>
      <c r="J75" s="19">
        <v>45474</v>
      </c>
      <c r="K75" s="17" t="s">
        <v>18</v>
      </c>
      <c r="L75" s="208">
        <v>45147</v>
      </c>
      <c r="M75" s="13"/>
      <c r="N75" s="13"/>
      <c r="O75" s="13"/>
      <c r="P75" s="14"/>
      <c r="Q75" s="14"/>
    </row>
    <row r="76" spans="1:17" ht="15.6" customHeight="1" thickBot="1" x14ac:dyDescent="0.3">
      <c r="A76" s="15" t="s">
        <v>191</v>
      </c>
      <c r="B76" s="15" t="s">
        <v>192</v>
      </c>
      <c r="C76" s="15" t="s">
        <v>193</v>
      </c>
      <c r="D76" s="15" t="s">
        <v>194</v>
      </c>
      <c r="E76" s="17" t="s">
        <v>183</v>
      </c>
      <c r="F76" s="18">
        <v>71601</v>
      </c>
      <c r="G76" s="15" t="s">
        <v>195</v>
      </c>
      <c r="H76" s="20" t="s">
        <v>196</v>
      </c>
      <c r="I76" s="15" t="s">
        <v>197</v>
      </c>
      <c r="J76" s="19">
        <v>45505</v>
      </c>
      <c r="K76" s="17" t="s">
        <v>18</v>
      </c>
      <c r="L76" s="208">
        <v>45180</v>
      </c>
      <c r="M76" s="13"/>
      <c r="N76" s="13"/>
      <c r="O76" s="13"/>
      <c r="P76" s="14"/>
      <c r="Q76" s="14"/>
    </row>
    <row r="77" spans="1:17" ht="15.6" customHeight="1" thickBot="1" x14ac:dyDescent="0.3">
      <c r="A77" s="15" t="s">
        <v>198</v>
      </c>
      <c r="B77" s="15" t="s">
        <v>199</v>
      </c>
      <c r="C77" s="13"/>
      <c r="D77" s="15" t="s">
        <v>200</v>
      </c>
      <c r="E77" s="17" t="s">
        <v>183</v>
      </c>
      <c r="F77" s="18">
        <v>72042</v>
      </c>
      <c r="G77" s="15" t="s">
        <v>201</v>
      </c>
      <c r="H77" s="91" t="s">
        <v>4344</v>
      </c>
      <c r="I77" s="15" t="s">
        <v>4345</v>
      </c>
      <c r="J77" s="19">
        <v>45352</v>
      </c>
      <c r="K77" s="17" t="s">
        <v>18</v>
      </c>
      <c r="L77" s="208">
        <v>44978</v>
      </c>
      <c r="M77" s="13"/>
      <c r="N77" s="13"/>
      <c r="O77" s="13"/>
      <c r="P77" s="14"/>
      <c r="Q77" s="14"/>
    </row>
    <row r="78" spans="1:17" ht="15.6" customHeight="1" thickBot="1" x14ac:dyDescent="0.3">
      <c r="A78" s="15" t="s">
        <v>202</v>
      </c>
      <c r="B78" s="15" t="s">
        <v>203</v>
      </c>
      <c r="C78" s="13"/>
      <c r="D78" s="15" t="s">
        <v>204</v>
      </c>
      <c r="E78" s="17" t="s">
        <v>183</v>
      </c>
      <c r="F78" s="18">
        <v>72206</v>
      </c>
      <c r="G78" s="15" t="s">
        <v>205</v>
      </c>
      <c r="H78" s="20" t="str">
        <f>HYPERLINK("mailto:georganna.imhoff@aeddinc.org","georganna.imhoff@aeddinc.org")</f>
        <v>georganna.imhoff@aeddinc.org</v>
      </c>
      <c r="I78" s="15" t="s">
        <v>206</v>
      </c>
      <c r="J78" s="19">
        <v>45505</v>
      </c>
      <c r="K78" s="17" t="s">
        <v>18</v>
      </c>
      <c r="L78" s="208">
        <v>45120</v>
      </c>
      <c r="P78" s="321"/>
      <c r="Q78" s="321"/>
    </row>
    <row r="79" spans="1:17" ht="15.6" customHeight="1" thickBot="1" x14ac:dyDescent="0.3">
      <c r="A79" s="15" t="s">
        <v>209</v>
      </c>
      <c r="B79" s="15" t="s">
        <v>210</v>
      </c>
      <c r="C79" s="13"/>
      <c r="D79" s="15" t="s">
        <v>211</v>
      </c>
      <c r="E79" s="17" t="s">
        <v>183</v>
      </c>
      <c r="F79" s="18">
        <v>71646</v>
      </c>
      <c r="G79" s="15" t="s">
        <v>212</v>
      </c>
      <c r="H79" s="20" t="str">
        <f>HYPERLINK("mailto:ashleycountyjudge@att.net","ashleycountyjudge@att.net")</f>
        <v>ashleycountyjudge@att.net</v>
      </c>
      <c r="I79" s="15" t="s">
        <v>213</v>
      </c>
      <c r="J79" s="19">
        <v>45444</v>
      </c>
      <c r="K79" s="17" t="s">
        <v>18</v>
      </c>
      <c r="L79" s="208">
        <v>45070</v>
      </c>
      <c r="M79" s="13"/>
      <c r="N79" s="13"/>
      <c r="O79" s="13"/>
      <c r="P79" s="14"/>
      <c r="Q79" s="14"/>
    </row>
    <row r="80" spans="1:17" ht="15.6" customHeight="1" thickBot="1" x14ac:dyDescent="0.3">
      <c r="A80" s="15" t="s">
        <v>214</v>
      </c>
      <c r="B80" s="15" t="s">
        <v>215</v>
      </c>
      <c r="C80" s="13"/>
      <c r="D80" s="15" t="s">
        <v>216</v>
      </c>
      <c r="E80" s="17" t="s">
        <v>183</v>
      </c>
      <c r="F80" s="18">
        <v>72632</v>
      </c>
      <c r="G80" s="15" t="s">
        <v>217</v>
      </c>
      <c r="H80" s="20" t="s">
        <v>218</v>
      </c>
      <c r="I80" s="15" t="s">
        <v>219</v>
      </c>
      <c r="J80" s="19">
        <v>45352</v>
      </c>
      <c r="K80" s="17" t="s">
        <v>18</v>
      </c>
      <c r="L80" s="208">
        <v>44970</v>
      </c>
      <c r="M80" s="13"/>
      <c r="N80" s="13"/>
      <c r="O80" s="13"/>
      <c r="P80" s="14"/>
      <c r="Q80" s="14"/>
    </row>
    <row r="81" spans="1:17" ht="15.6" customHeight="1" thickBot="1" x14ac:dyDescent="0.3">
      <c r="A81" s="15" t="s">
        <v>220</v>
      </c>
      <c r="B81" s="15" t="s">
        <v>221</v>
      </c>
      <c r="C81" s="13"/>
      <c r="D81" s="15" t="s">
        <v>222</v>
      </c>
      <c r="E81" s="17" t="s">
        <v>183</v>
      </c>
      <c r="F81" s="18">
        <v>72160</v>
      </c>
      <c r="G81" s="15" t="s">
        <v>223</v>
      </c>
      <c r="H81" s="20" t="str">
        <f>HYPERLINK("mailto:larry.herrington@baptist-health.org","larry.herrington@baptist-health.org")</f>
        <v>larry.herrington@baptist-health.org</v>
      </c>
      <c r="I81" s="15" t="s">
        <v>224</v>
      </c>
      <c r="J81" s="19">
        <v>45352</v>
      </c>
      <c r="K81" s="17" t="s">
        <v>18</v>
      </c>
      <c r="L81" s="208">
        <v>45061</v>
      </c>
      <c r="M81" s="13"/>
      <c r="N81" s="13"/>
      <c r="O81" s="13"/>
      <c r="P81" s="14"/>
      <c r="Q81" s="14"/>
    </row>
    <row r="82" spans="1:17" ht="15.6" customHeight="1" thickBot="1" x14ac:dyDescent="0.3">
      <c r="A82" s="15" t="s">
        <v>225</v>
      </c>
      <c r="B82" s="15" t="s">
        <v>226</v>
      </c>
      <c r="C82" s="13"/>
      <c r="D82" s="15" t="s">
        <v>227</v>
      </c>
      <c r="E82" s="17" t="s">
        <v>183</v>
      </c>
      <c r="F82" s="18">
        <v>72653</v>
      </c>
      <c r="G82" s="5"/>
      <c r="H82" s="21" t="s">
        <v>228</v>
      </c>
      <c r="I82" s="15" t="s">
        <v>229</v>
      </c>
      <c r="J82" s="19">
        <v>45627</v>
      </c>
      <c r="K82" s="17" t="s">
        <v>18</v>
      </c>
      <c r="L82" s="208">
        <v>45230</v>
      </c>
      <c r="M82" s="13"/>
      <c r="N82" s="13"/>
      <c r="O82" s="13"/>
      <c r="P82" s="14"/>
      <c r="Q82" s="14"/>
    </row>
    <row r="83" spans="1:17" ht="15.6" customHeight="1" thickBot="1" x14ac:dyDescent="0.3">
      <c r="A83" s="15" t="s">
        <v>230</v>
      </c>
      <c r="B83" s="15" t="s">
        <v>231</v>
      </c>
      <c r="C83" s="13"/>
      <c r="D83" s="15" t="s">
        <v>232</v>
      </c>
      <c r="E83" s="17" t="s">
        <v>183</v>
      </c>
      <c r="F83" s="18">
        <v>72013</v>
      </c>
      <c r="G83" s="15" t="s">
        <v>233</v>
      </c>
      <c r="H83" s="111" t="s">
        <v>3627</v>
      </c>
      <c r="I83" s="15" t="s">
        <v>234</v>
      </c>
      <c r="J83" s="19">
        <v>45717</v>
      </c>
      <c r="K83" s="17" t="s">
        <v>18</v>
      </c>
      <c r="L83" s="208">
        <v>45322</v>
      </c>
      <c r="M83" s="13"/>
      <c r="N83" s="13"/>
      <c r="O83" s="13"/>
      <c r="P83" s="14"/>
      <c r="Q83" s="14"/>
    </row>
    <row r="84" spans="1:17" ht="15.6" customHeight="1" thickBot="1" x14ac:dyDescent="0.3">
      <c r="A84" s="15" t="s">
        <v>235</v>
      </c>
      <c r="B84" s="15" t="s">
        <v>236</v>
      </c>
      <c r="C84" s="13"/>
      <c r="D84" s="15" t="s">
        <v>237</v>
      </c>
      <c r="E84" s="17" t="s">
        <v>183</v>
      </c>
      <c r="F84" s="18">
        <v>72615</v>
      </c>
      <c r="G84" s="15"/>
      <c r="H84" s="91" t="s">
        <v>4047</v>
      </c>
      <c r="I84" s="15" t="s">
        <v>3663</v>
      </c>
      <c r="J84" s="19">
        <v>45352</v>
      </c>
      <c r="K84" s="17" t="s">
        <v>18</v>
      </c>
      <c r="L84" s="208">
        <v>45035</v>
      </c>
      <c r="M84" s="13"/>
      <c r="N84" s="13"/>
      <c r="O84" s="13"/>
      <c r="P84" s="14"/>
      <c r="Q84" s="14"/>
    </row>
    <row r="85" spans="1:17" ht="15.6" customHeight="1" thickBot="1" x14ac:dyDescent="0.3">
      <c r="A85" s="15" t="s">
        <v>238</v>
      </c>
      <c r="B85" s="15" t="s">
        <v>239</v>
      </c>
      <c r="C85" s="13"/>
      <c r="D85" s="15" t="s">
        <v>182</v>
      </c>
      <c r="E85" s="17" t="s">
        <v>183</v>
      </c>
      <c r="F85" s="18" t="s">
        <v>240</v>
      </c>
      <c r="G85" s="90" t="s">
        <v>3452</v>
      </c>
      <c r="H85" s="91" t="s">
        <v>3453</v>
      </c>
      <c r="I85" s="5"/>
      <c r="J85" s="19">
        <v>45474</v>
      </c>
      <c r="K85" s="17" t="s">
        <v>18</v>
      </c>
      <c r="L85" s="208">
        <v>45147</v>
      </c>
      <c r="M85" s="13"/>
      <c r="N85" s="13"/>
      <c r="O85" s="13"/>
      <c r="P85" s="14"/>
      <c r="Q85" s="14"/>
    </row>
    <row r="86" spans="1:17" ht="15.6" customHeight="1" thickBot="1" x14ac:dyDescent="0.3">
      <c r="A86" s="15" t="s">
        <v>241</v>
      </c>
      <c r="B86" s="15" t="s">
        <v>242</v>
      </c>
      <c r="C86" s="13"/>
      <c r="D86" s="15" t="s">
        <v>243</v>
      </c>
      <c r="E86" s="17" t="s">
        <v>183</v>
      </c>
      <c r="F86" s="18">
        <v>71949</v>
      </c>
      <c r="G86" s="90" t="s">
        <v>244</v>
      </c>
      <c r="H86" s="111" t="s">
        <v>4434</v>
      </c>
      <c r="I86" s="15" t="s">
        <v>245</v>
      </c>
      <c r="J86" s="19">
        <v>45444</v>
      </c>
      <c r="K86" s="17" t="s">
        <v>18</v>
      </c>
      <c r="L86" s="208">
        <v>45120</v>
      </c>
      <c r="M86" s="13"/>
      <c r="N86" s="13"/>
      <c r="O86" s="13"/>
      <c r="P86" s="14"/>
      <c r="Q86" s="14"/>
    </row>
    <row r="87" spans="1:17" ht="15.6" customHeight="1" thickBot="1" x14ac:dyDescent="0.3">
      <c r="A87" s="15" t="s">
        <v>4861</v>
      </c>
      <c r="B87" s="15" t="s">
        <v>4862</v>
      </c>
      <c r="C87" s="13"/>
      <c r="D87" s="15" t="s">
        <v>422</v>
      </c>
      <c r="E87" s="17" t="s">
        <v>183</v>
      </c>
      <c r="F87" s="18" t="s">
        <v>4863</v>
      </c>
      <c r="G87" s="90" t="s">
        <v>4864</v>
      </c>
      <c r="H87" s="111" t="s">
        <v>4865</v>
      </c>
      <c r="I87" s="15" t="s">
        <v>4866</v>
      </c>
      <c r="J87" s="19">
        <v>45505</v>
      </c>
      <c r="K87" s="17" t="s">
        <v>18</v>
      </c>
      <c r="L87" s="208">
        <v>45120</v>
      </c>
      <c r="M87" s="13"/>
      <c r="N87" s="13"/>
      <c r="O87" s="13"/>
      <c r="P87" s="14"/>
      <c r="Q87" s="14"/>
    </row>
    <row r="88" spans="1:17" ht="15.6" customHeight="1" thickBot="1" x14ac:dyDescent="0.3">
      <c r="A88" s="15" t="s">
        <v>4867</v>
      </c>
      <c r="B88" s="15" t="s">
        <v>4868</v>
      </c>
      <c r="C88" s="13"/>
      <c r="D88" s="15" t="s">
        <v>4869</v>
      </c>
      <c r="E88" s="17" t="s">
        <v>183</v>
      </c>
      <c r="F88" s="18" t="s">
        <v>4870</v>
      </c>
      <c r="G88" s="90" t="s">
        <v>4871</v>
      </c>
      <c r="H88" s="111" t="s">
        <v>4872</v>
      </c>
      <c r="I88" s="15" t="s">
        <v>4873</v>
      </c>
      <c r="J88" s="19">
        <v>45505</v>
      </c>
      <c r="K88" s="17" t="s">
        <v>18</v>
      </c>
      <c r="L88" s="208">
        <v>45190</v>
      </c>
      <c r="M88" s="13"/>
      <c r="N88" s="13"/>
      <c r="O88" s="13"/>
      <c r="P88" s="14"/>
      <c r="Q88" s="14"/>
    </row>
    <row r="89" spans="1:17" ht="15.6" customHeight="1" thickBot="1" x14ac:dyDescent="0.3">
      <c r="A89" s="15" t="s">
        <v>247</v>
      </c>
      <c r="B89" s="15" t="s">
        <v>248</v>
      </c>
      <c r="C89" s="13"/>
      <c r="D89" s="15" t="s">
        <v>249</v>
      </c>
      <c r="E89" s="17" t="s">
        <v>183</v>
      </c>
      <c r="F89" s="18">
        <v>71654</v>
      </c>
      <c r="G89" s="15" t="s">
        <v>250</v>
      </c>
      <c r="H89" s="111" t="s">
        <v>4048</v>
      </c>
      <c r="I89" s="15" t="s">
        <v>251</v>
      </c>
      <c r="J89" s="19">
        <v>45717</v>
      </c>
      <c r="K89" s="17" t="s">
        <v>18</v>
      </c>
      <c r="L89" s="208">
        <v>45342</v>
      </c>
      <c r="M89" s="13"/>
      <c r="N89" s="13"/>
      <c r="O89" s="13"/>
      <c r="P89" s="14"/>
      <c r="Q89" s="14"/>
    </row>
    <row r="90" spans="1:17" ht="15.6" customHeight="1" thickBot="1" x14ac:dyDescent="0.3">
      <c r="A90" s="15" t="s">
        <v>3585</v>
      </c>
      <c r="B90" s="15" t="s">
        <v>3586</v>
      </c>
      <c r="C90" s="13"/>
      <c r="D90" s="15" t="s">
        <v>3587</v>
      </c>
      <c r="E90" s="17" t="s">
        <v>183</v>
      </c>
      <c r="F90" s="18" t="s">
        <v>3588</v>
      </c>
      <c r="G90" s="15" t="s">
        <v>3589</v>
      </c>
      <c r="H90" s="111" t="s">
        <v>3590</v>
      </c>
      <c r="I90" s="15" t="s">
        <v>3591</v>
      </c>
      <c r="J90" s="19">
        <v>45689</v>
      </c>
      <c r="K90" s="17" t="s">
        <v>18</v>
      </c>
      <c r="L90" s="208">
        <v>45301</v>
      </c>
      <c r="M90" s="13"/>
      <c r="N90" s="13"/>
      <c r="O90" s="13"/>
      <c r="P90" s="14"/>
      <c r="Q90" s="14"/>
    </row>
    <row r="91" spans="1:17" ht="15.6" customHeight="1" thickBot="1" x14ac:dyDescent="0.3">
      <c r="A91" s="15" t="s">
        <v>252</v>
      </c>
      <c r="B91" s="15" t="s">
        <v>253</v>
      </c>
      <c r="C91" s="13"/>
      <c r="D91" s="15" t="s">
        <v>254</v>
      </c>
      <c r="E91" s="17" t="s">
        <v>183</v>
      </c>
      <c r="F91" s="18">
        <v>72519</v>
      </c>
      <c r="G91" s="15" t="s">
        <v>255</v>
      </c>
      <c r="H91" s="20" t="str">
        <f>HYPERLINK("mailto:skid@calico.k12.ar.us","skid@calico.k12.ar.us")</f>
        <v>skid@calico.k12.ar.us</v>
      </c>
      <c r="I91" s="15" t="s">
        <v>256</v>
      </c>
      <c r="J91" s="19">
        <v>45383</v>
      </c>
      <c r="K91" s="17" t="s">
        <v>18</v>
      </c>
      <c r="L91" s="208">
        <v>45085</v>
      </c>
      <c r="M91" s="13"/>
      <c r="N91" s="13"/>
      <c r="O91" s="13"/>
      <c r="P91" s="14"/>
      <c r="Q91" s="14"/>
    </row>
    <row r="92" spans="1:17" ht="15.6" customHeight="1" thickBot="1" x14ac:dyDescent="0.3">
      <c r="A92" s="15" t="s">
        <v>3531</v>
      </c>
      <c r="B92" s="15" t="s">
        <v>3532</v>
      </c>
      <c r="C92" s="13"/>
      <c r="D92" s="15" t="s">
        <v>259</v>
      </c>
      <c r="E92" s="17" t="s">
        <v>183</v>
      </c>
      <c r="F92" s="18" t="s">
        <v>3533</v>
      </c>
      <c r="G92" s="15"/>
      <c r="H92" s="91" t="s">
        <v>3534</v>
      </c>
      <c r="I92" s="15" t="s">
        <v>3535</v>
      </c>
      <c r="J92" s="19">
        <v>45658</v>
      </c>
      <c r="K92" s="17" t="s">
        <v>18</v>
      </c>
      <c r="L92" s="208">
        <v>45272</v>
      </c>
      <c r="M92" s="13"/>
      <c r="N92" s="13"/>
      <c r="O92" s="13"/>
      <c r="P92" s="14"/>
      <c r="Q92" s="14"/>
    </row>
    <row r="93" spans="1:17" ht="15.6" customHeight="1" thickBot="1" x14ac:dyDescent="0.3">
      <c r="A93" s="15" t="s">
        <v>257</v>
      </c>
      <c r="B93" s="15" t="s">
        <v>258</v>
      </c>
      <c r="C93" s="13"/>
      <c r="D93" s="15" t="s">
        <v>259</v>
      </c>
      <c r="E93" s="17" t="s">
        <v>183</v>
      </c>
      <c r="F93" s="18">
        <v>72521</v>
      </c>
      <c r="G93" s="15" t="s">
        <v>260</v>
      </c>
      <c r="H93" s="312" t="str">
        <f>HYPERLINK("mailto:tcarter@cavecity.ncsc.k12.ar.us","tcarter@cavecity.ncsc.k12.ar.us")</f>
        <v>tcarter@cavecity.ncsc.k12.ar.us</v>
      </c>
      <c r="I93" s="130" t="s">
        <v>261</v>
      </c>
      <c r="J93" s="19">
        <v>45383</v>
      </c>
      <c r="K93" s="17" t="s">
        <v>18</v>
      </c>
      <c r="L93" s="208">
        <v>45061</v>
      </c>
      <c r="M93" s="13"/>
      <c r="N93" s="13"/>
      <c r="O93" s="13"/>
      <c r="P93" s="14"/>
      <c r="Q93" s="14"/>
    </row>
    <row r="94" spans="1:17" ht="15.6" customHeight="1" thickBot="1" x14ac:dyDescent="0.3">
      <c r="A94" s="15" t="s">
        <v>262</v>
      </c>
      <c r="B94" s="15" t="s">
        <v>263</v>
      </c>
      <c r="C94" s="13"/>
      <c r="D94" s="15" t="s">
        <v>264</v>
      </c>
      <c r="E94" s="17" t="s">
        <v>183</v>
      </c>
      <c r="F94" s="18">
        <v>72932</v>
      </c>
      <c r="G94" s="15" t="s">
        <v>265</v>
      </c>
      <c r="H94" s="106" t="s">
        <v>266</v>
      </c>
      <c r="I94" s="100" t="s">
        <v>267</v>
      </c>
      <c r="J94" s="19">
        <v>45413</v>
      </c>
      <c r="K94" s="17" t="s">
        <v>18</v>
      </c>
      <c r="L94" s="208">
        <v>45097</v>
      </c>
      <c r="M94" s="13"/>
      <c r="N94" s="13"/>
      <c r="O94" s="13"/>
      <c r="P94" s="14"/>
      <c r="Q94" s="14"/>
    </row>
    <row r="95" spans="1:17" ht="15.6" customHeight="1" thickBot="1" x14ac:dyDescent="0.3">
      <c r="A95" s="15" t="s">
        <v>268</v>
      </c>
      <c r="B95" s="15" t="s">
        <v>269</v>
      </c>
      <c r="C95" s="13"/>
      <c r="D95" s="15" t="s">
        <v>187</v>
      </c>
      <c r="E95" s="17" t="s">
        <v>183</v>
      </c>
      <c r="F95" s="18">
        <v>71921</v>
      </c>
      <c r="G95" s="15" t="s">
        <v>5113</v>
      </c>
      <c r="H95" s="5"/>
      <c r="I95" s="15" t="s">
        <v>270</v>
      </c>
      <c r="J95" s="19">
        <v>45717</v>
      </c>
      <c r="K95" s="17" t="s">
        <v>18</v>
      </c>
      <c r="L95" s="208">
        <v>45322</v>
      </c>
      <c r="M95" s="13"/>
      <c r="N95" s="13"/>
      <c r="O95" s="13"/>
      <c r="P95" s="14"/>
      <c r="Q95" s="14"/>
    </row>
    <row r="96" spans="1:17" ht="15.6" customHeight="1" thickBot="1" x14ac:dyDescent="0.3">
      <c r="A96" s="15" t="s">
        <v>3536</v>
      </c>
      <c r="B96" s="15" t="s">
        <v>3537</v>
      </c>
      <c r="C96" s="13"/>
      <c r="D96" s="15" t="s">
        <v>207</v>
      </c>
      <c r="E96" s="17" t="s">
        <v>183</v>
      </c>
      <c r="F96" s="18" t="s">
        <v>3538</v>
      </c>
      <c r="G96" s="15" t="s">
        <v>3539</v>
      </c>
      <c r="H96" s="111" t="s">
        <v>3540</v>
      </c>
      <c r="I96" s="15" t="s">
        <v>3541</v>
      </c>
      <c r="J96" s="19">
        <v>45658</v>
      </c>
      <c r="K96" s="17" t="s">
        <v>18</v>
      </c>
      <c r="L96" s="208">
        <v>45342</v>
      </c>
      <c r="M96" s="13"/>
      <c r="N96" s="13"/>
      <c r="O96" s="13"/>
      <c r="P96" s="14"/>
      <c r="Q96" s="14"/>
    </row>
    <row r="97" spans="1:26" ht="15.6" customHeight="1" thickBot="1" x14ac:dyDescent="0.3">
      <c r="A97" s="15" t="s">
        <v>3608</v>
      </c>
      <c r="B97" s="15" t="s">
        <v>3097</v>
      </c>
      <c r="C97" s="13"/>
      <c r="D97" s="15" t="s">
        <v>3609</v>
      </c>
      <c r="E97" s="17" t="s">
        <v>183</v>
      </c>
      <c r="F97" s="18" t="s">
        <v>3610</v>
      </c>
      <c r="G97" s="15" t="s">
        <v>3611</v>
      </c>
      <c r="H97" s="91" t="s">
        <v>3612</v>
      </c>
      <c r="I97" s="15" t="s">
        <v>3613</v>
      </c>
      <c r="J97" s="19">
        <v>45689</v>
      </c>
      <c r="K97" s="17" t="s">
        <v>18</v>
      </c>
      <c r="L97" s="208">
        <v>45330</v>
      </c>
      <c r="M97" s="13"/>
      <c r="N97" s="13"/>
      <c r="O97" s="13"/>
      <c r="P97" s="14"/>
      <c r="Q97" s="14"/>
    </row>
    <row r="98" spans="1:26" ht="15.6" customHeight="1" thickBot="1" x14ac:dyDescent="0.3">
      <c r="A98" s="15" t="s">
        <v>271</v>
      </c>
      <c r="B98" s="15" t="s">
        <v>272</v>
      </c>
      <c r="C98" s="15" t="s">
        <v>273</v>
      </c>
      <c r="D98" s="15" t="s">
        <v>274</v>
      </c>
      <c r="E98" s="17" t="s">
        <v>183</v>
      </c>
      <c r="F98" s="18">
        <v>72376</v>
      </c>
      <c r="G98" s="15" t="s">
        <v>4156</v>
      </c>
      <c r="H98" s="91" t="s">
        <v>4415</v>
      </c>
      <c r="I98" s="15" t="s">
        <v>275</v>
      </c>
      <c r="J98" s="19">
        <v>45748</v>
      </c>
      <c r="K98" s="17" t="s">
        <v>18</v>
      </c>
      <c r="L98" s="208">
        <v>45369</v>
      </c>
      <c r="M98" s="13"/>
      <c r="N98" s="13"/>
      <c r="O98" s="13"/>
      <c r="P98" s="14"/>
      <c r="Q98" s="14"/>
    </row>
    <row r="99" spans="1:26" ht="15.6" customHeight="1" thickBot="1" x14ac:dyDescent="0.3">
      <c r="A99" s="15" t="s">
        <v>3487</v>
      </c>
      <c r="B99" s="15" t="s">
        <v>1646</v>
      </c>
      <c r="C99" s="15"/>
      <c r="D99" s="15" t="s">
        <v>3451</v>
      </c>
      <c r="E99" s="17" t="s">
        <v>183</v>
      </c>
      <c r="F99" s="18" t="s">
        <v>3488</v>
      </c>
      <c r="G99" s="15" t="s">
        <v>3489</v>
      </c>
      <c r="H99" s="91" t="s">
        <v>3490</v>
      </c>
      <c r="I99" s="15" t="s">
        <v>3491</v>
      </c>
      <c r="J99" s="19">
        <v>45658</v>
      </c>
      <c r="K99" s="17" t="s">
        <v>18</v>
      </c>
      <c r="L99" s="208">
        <v>45322</v>
      </c>
      <c r="M99" s="13"/>
      <c r="N99" s="113"/>
      <c r="O99" s="113"/>
      <c r="P99" s="113"/>
      <c r="Q99" s="113"/>
    </row>
    <row r="100" spans="1:26" ht="15.6" customHeight="1" thickBot="1" x14ac:dyDescent="0.3">
      <c r="A100" s="15" t="s">
        <v>276</v>
      </c>
      <c r="B100" s="15" t="s">
        <v>277</v>
      </c>
      <c r="C100" s="13"/>
      <c r="D100" s="15" t="s">
        <v>278</v>
      </c>
      <c r="E100" s="17" t="s">
        <v>183</v>
      </c>
      <c r="F100" s="18">
        <v>72415</v>
      </c>
      <c r="G100" s="130" t="s">
        <v>5249</v>
      </c>
      <c r="H100" s="312" t="str">
        <f>HYPERLINK("mailto:cityofblackrock@gmail.com","cityofblackrock@gmail.com")</f>
        <v>cityofblackrock@gmail.com</v>
      </c>
      <c r="I100" s="15" t="s">
        <v>279</v>
      </c>
      <c r="J100" s="19">
        <v>45566</v>
      </c>
      <c r="K100" s="17" t="s">
        <v>18</v>
      </c>
      <c r="L100" s="208">
        <v>45168</v>
      </c>
      <c r="M100" s="13"/>
      <c r="N100" s="13"/>
      <c r="O100" s="13"/>
      <c r="P100" s="14"/>
      <c r="Q100" s="14"/>
    </row>
    <row r="101" spans="1:26" ht="15.6" customHeight="1" thickBot="1" x14ac:dyDescent="0.3">
      <c r="A101" s="15" t="s">
        <v>4912</v>
      </c>
      <c r="B101" s="15" t="s">
        <v>1097</v>
      </c>
      <c r="C101" s="13"/>
      <c r="D101" s="15" t="s">
        <v>4913</v>
      </c>
      <c r="E101" s="17" t="s">
        <v>183</v>
      </c>
      <c r="F101" s="18" t="s">
        <v>4914</v>
      </c>
      <c r="G101" s="100" t="s">
        <v>4915</v>
      </c>
      <c r="H101" s="214" t="s">
        <v>4916</v>
      </c>
      <c r="I101" s="15" t="s">
        <v>4917</v>
      </c>
      <c r="J101" s="19">
        <v>45505</v>
      </c>
      <c r="K101" s="17" t="s">
        <v>18</v>
      </c>
      <c r="L101" s="208">
        <v>45190</v>
      </c>
      <c r="M101" s="13"/>
      <c r="N101" s="13"/>
      <c r="O101" s="13"/>
      <c r="P101" s="14"/>
      <c r="Q101" s="14"/>
    </row>
    <row r="102" spans="1:26" ht="15.6" customHeight="1" thickBot="1" x14ac:dyDescent="0.3">
      <c r="A102" s="22" t="s">
        <v>4906</v>
      </c>
      <c r="B102" s="22" t="s">
        <v>4907</v>
      </c>
      <c r="C102" s="22"/>
      <c r="D102" s="22" t="s">
        <v>4908</v>
      </c>
      <c r="E102" s="117" t="s">
        <v>183</v>
      </c>
      <c r="F102" s="118" t="s">
        <v>4909</v>
      </c>
      <c r="G102" s="22"/>
      <c r="H102" s="91" t="s">
        <v>4910</v>
      </c>
      <c r="I102" s="120" t="s">
        <v>4911</v>
      </c>
      <c r="J102" s="121">
        <v>45505</v>
      </c>
      <c r="K102" s="117" t="s">
        <v>18</v>
      </c>
      <c r="L102" s="210">
        <v>45120</v>
      </c>
      <c r="M102" s="22"/>
      <c r="N102" s="22"/>
      <c r="O102" s="22"/>
      <c r="P102" s="22"/>
      <c r="Q102" s="22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6" customHeight="1" thickBot="1" x14ac:dyDescent="0.3">
      <c r="A103" s="15" t="s">
        <v>280</v>
      </c>
      <c r="B103" s="15" t="s">
        <v>281</v>
      </c>
      <c r="C103" s="13"/>
      <c r="D103" s="15" t="s">
        <v>282</v>
      </c>
      <c r="E103" s="17" t="s">
        <v>183</v>
      </c>
      <c r="F103" s="18">
        <v>72021</v>
      </c>
      <c r="G103" s="15" t="s">
        <v>3672</v>
      </c>
      <c r="H103" s="20" t="str">
        <f>HYPERLINK("mailto:brinkleyar@msn.com","brinkleyar@msn.com")</f>
        <v>brinkleyar@msn.com</v>
      </c>
      <c r="I103" s="15" t="s">
        <v>283</v>
      </c>
      <c r="J103" s="19">
        <v>45352</v>
      </c>
      <c r="K103" s="17" t="s">
        <v>18</v>
      </c>
      <c r="L103" s="208">
        <v>45042</v>
      </c>
      <c r="M103" s="13"/>
      <c r="N103" s="13"/>
      <c r="O103" s="13"/>
      <c r="P103" s="14"/>
      <c r="Q103" s="14"/>
    </row>
    <row r="104" spans="1:26" ht="15.6" customHeight="1" thickBot="1" x14ac:dyDescent="0.3">
      <c r="A104" s="15" t="s">
        <v>284</v>
      </c>
      <c r="B104" s="15" t="s">
        <v>285</v>
      </c>
      <c r="C104" s="13"/>
      <c r="D104" s="15" t="s">
        <v>286</v>
      </c>
      <c r="E104" s="17" t="s">
        <v>183</v>
      </c>
      <c r="F104" s="18">
        <v>72619</v>
      </c>
      <c r="G104" s="15" t="s">
        <v>5211</v>
      </c>
      <c r="H104" s="20" t="s">
        <v>287</v>
      </c>
      <c r="I104" s="15" t="s">
        <v>288</v>
      </c>
      <c r="J104" s="19">
        <v>45383</v>
      </c>
      <c r="K104" s="17" t="s">
        <v>18</v>
      </c>
      <c r="L104" s="208">
        <v>45070</v>
      </c>
      <c r="M104" s="13"/>
      <c r="N104" s="13"/>
      <c r="O104" s="13"/>
      <c r="P104" s="14"/>
      <c r="Q104" s="14"/>
    </row>
    <row r="105" spans="1:26" ht="15.6" customHeight="1" thickBot="1" x14ac:dyDescent="0.3">
      <c r="A105" s="15" t="s">
        <v>289</v>
      </c>
      <c r="B105" s="15" t="s">
        <v>290</v>
      </c>
      <c r="C105" s="13"/>
      <c r="D105" s="15" t="s">
        <v>291</v>
      </c>
      <c r="E105" s="17" t="s">
        <v>183</v>
      </c>
      <c r="F105" s="18">
        <v>72321</v>
      </c>
      <c r="G105" s="15" t="s">
        <v>292</v>
      </c>
      <c r="H105" s="5"/>
      <c r="I105" s="15" t="s">
        <v>293</v>
      </c>
      <c r="J105" s="19">
        <v>45717</v>
      </c>
      <c r="K105" s="17" t="s">
        <v>18</v>
      </c>
      <c r="L105" s="208">
        <v>45342</v>
      </c>
      <c r="M105" s="13"/>
      <c r="N105" s="13"/>
      <c r="O105" s="13"/>
      <c r="P105" s="14"/>
      <c r="Q105" s="14"/>
    </row>
    <row r="106" spans="1:26" ht="15.6" customHeight="1" thickBot="1" x14ac:dyDescent="0.3">
      <c r="A106" s="15" t="s">
        <v>3492</v>
      </c>
      <c r="B106" s="15" t="s">
        <v>3493</v>
      </c>
      <c r="C106" s="13"/>
      <c r="D106" s="15" t="s">
        <v>3494</v>
      </c>
      <c r="E106" s="17" t="s">
        <v>183</v>
      </c>
      <c r="F106" s="18" t="s">
        <v>3495</v>
      </c>
      <c r="G106" s="15"/>
      <c r="H106" s="5"/>
      <c r="I106" s="15" t="s">
        <v>3496</v>
      </c>
      <c r="J106" s="19">
        <v>45658</v>
      </c>
      <c r="K106" s="17" t="s">
        <v>18</v>
      </c>
      <c r="L106" s="208">
        <v>45272</v>
      </c>
      <c r="M106" s="13"/>
      <c r="N106" s="13"/>
      <c r="O106" s="13"/>
      <c r="P106" s="14"/>
      <c r="Q106" s="14"/>
    </row>
    <row r="107" spans="1:26" ht="15.6" customHeight="1" thickBot="1" x14ac:dyDescent="0.3">
      <c r="A107" s="15" t="s">
        <v>294</v>
      </c>
      <c r="B107" s="15" t="s">
        <v>295</v>
      </c>
      <c r="C107" s="15" t="s">
        <v>296</v>
      </c>
      <c r="D107" s="15" t="s">
        <v>297</v>
      </c>
      <c r="E107" s="17" t="s">
        <v>183</v>
      </c>
      <c r="F107" s="18">
        <v>72718</v>
      </c>
      <c r="G107" s="15" t="s">
        <v>298</v>
      </c>
      <c r="H107" s="20" t="str">
        <f>HYPERLINK("mailto:travis.lee@cavespringsar.gov","travis.lee@cavespringsar.gov")</f>
        <v>travis.lee@cavespringsar.gov</v>
      </c>
      <c r="I107" s="15" t="s">
        <v>299</v>
      </c>
      <c r="J107" s="19">
        <v>45383</v>
      </c>
      <c r="K107" s="17" t="s">
        <v>18</v>
      </c>
      <c r="L107" s="208">
        <v>45061</v>
      </c>
      <c r="M107" s="13"/>
      <c r="N107" s="13"/>
      <c r="O107" s="13"/>
      <c r="P107" s="14"/>
      <c r="Q107" s="14"/>
    </row>
    <row r="108" spans="1:26" ht="15.6" customHeight="1" thickBot="1" x14ac:dyDescent="0.3">
      <c r="A108" s="15" t="s">
        <v>5509</v>
      </c>
      <c r="B108" s="15" t="s">
        <v>5510</v>
      </c>
      <c r="C108" s="15"/>
      <c r="D108" s="15" t="s">
        <v>5511</v>
      </c>
      <c r="E108" s="17" t="s">
        <v>183</v>
      </c>
      <c r="F108" s="18" t="s">
        <v>3616</v>
      </c>
      <c r="G108" s="15" t="s">
        <v>5512</v>
      </c>
      <c r="H108" s="91" t="s">
        <v>5513</v>
      </c>
      <c r="I108" s="15" t="s">
        <v>5514</v>
      </c>
      <c r="J108" s="19">
        <v>45627</v>
      </c>
      <c r="K108" s="307" t="s">
        <v>18</v>
      </c>
      <c r="L108" s="320">
        <v>45369</v>
      </c>
      <c r="P108" s="321"/>
      <c r="Q108" s="321"/>
    </row>
    <row r="109" spans="1:26" ht="15.6" customHeight="1" thickBot="1" x14ac:dyDescent="0.3">
      <c r="A109" s="15" t="s">
        <v>301</v>
      </c>
      <c r="B109" s="15" t="s">
        <v>177</v>
      </c>
      <c r="C109" s="13"/>
      <c r="D109" s="15" t="s">
        <v>302</v>
      </c>
      <c r="E109" s="17" t="s">
        <v>183</v>
      </c>
      <c r="F109" s="18">
        <v>72327</v>
      </c>
      <c r="G109" s="15" t="s">
        <v>303</v>
      </c>
      <c r="H109" s="20" t="str">
        <f>HYPERLINK("mailto:crawfordsvillecity@att.net","crawfordsvillecity@att.net")</f>
        <v>crawfordsvillecity@att.net</v>
      </c>
      <c r="I109" s="15" t="s">
        <v>304</v>
      </c>
      <c r="J109" s="19">
        <v>45383</v>
      </c>
      <c r="K109" s="17" t="s">
        <v>18</v>
      </c>
      <c r="L109" s="208">
        <v>45001</v>
      </c>
      <c r="M109" s="13"/>
      <c r="N109" s="13"/>
      <c r="O109" s="13"/>
      <c r="P109" s="14"/>
      <c r="Q109" s="14"/>
    </row>
    <row r="110" spans="1:26" ht="15.6" customHeight="1" thickBot="1" x14ac:dyDescent="0.3">
      <c r="A110" s="15" t="s">
        <v>305</v>
      </c>
      <c r="B110" s="15" t="s">
        <v>306</v>
      </c>
      <c r="C110" s="13"/>
      <c r="D110" s="15" t="s">
        <v>307</v>
      </c>
      <c r="E110" s="17" t="s">
        <v>183</v>
      </c>
      <c r="F110" s="18">
        <v>72834</v>
      </c>
      <c r="G110" s="15" t="s">
        <v>4033</v>
      </c>
      <c r="H110" s="91" t="s">
        <v>4049</v>
      </c>
      <c r="I110" s="15" t="s">
        <v>308</v>
      </c>
      <c r="J110" s="19">
        <v>45658</v>
      </c>
      <c r="K110" s="17" t="s">
        <v>18</v>
      </c>
      <c r="L110" s="208">
        <v>45322</v>
      </c>
      <c r="M110" s="13"/>
      <c r="N110" s="13"/>
      <c r="O110" s="13"/>
      <c r="P110" s="14"/>
      <c r="Q110" s="14"/>
    </row>
    <row r="111" spans="1:26" ht="15.6" customHeight="1" thickBot="1" x14ac:dyDescent="0.3">
      <c r="A111" s="15" t="s">
        <v>309</v>
      </c>
      <c r="B111" s="15" t="s">
        <v>310</v>
      </c>
      <c r="C111" s="13"/>
      <c r="D111" s="15" t="s">
        <v>311</v>
      </c>
      <c r="E111" s="17" t="s">
        <v>183</v>
      </c>
      <c r="F111" s="18">
        <v>72041</v>
      </c>
      <c r="G111" s="15" t="s">
        <v>312</v>
      </c>
      <c r="H111" s="5"/>
      <c r="I111" s="15" t="s">
        <v>313</v>
      </c>
      <c r="J111" s="19">
        <v>45717</v>
      </c>
      <c r="K111" s="17" t="s">
        <v>18</v>
      </c>
      <c r="L111" s="208">
        <v>45330</v>
      </c>
      <c r="M111" s="13"/>
      <c r="N111" s="13"/>
      <c r="O111" s="13"/>
      <c r="P111" s="14"/>
      <c r="Q111" s="14"/>
    </row>
    <row r="112" spans="1:26" ht="15.6" customHeight="1" thickBot="1" x14ac:dyDescent="0.3">
      <c r="A112" s="15" t="s">
        <v>5223</v>
      </c>
      <c r="B112" s="15" t="s">
        <v>5224</v>
      </c>
      <c r="C112" s="13"/>
      <c r="D112" s="15" t="s">
        <v>5225</v>
      </c>
      <c r="E112" s="17" t="s">
        <v>183</v>
      </c>
      <c r="F112" s="18">
        <v>72042</v>
      </c>
      <c r="G112" s="15" t="s">
        <v>5226</v>
      </c>
      <c r="H112" s="110" t="str">
        <f>HYPERLINK("mailto:dewittmayor@centurytel.net","dewittmayor@centurytel.net")</f>
        <v>dewittmayor@centurytel.net</v>
      </c>
      <c r="I112" s="15" t="s">
        <v>5227</v>
      </c>
      <c r="J112" s="19">
        <v>45383</v>
      </c>
      <c r="K112" s="17" t="s">
        <v>18</v>
      </c>
      <c r="L112" s="208">
        <v>45147</v>
      </c>
      <c r="M112" s="13"/>
      <c r="N112" s="13"/>
      <c r="O112" s="13"/>
      <c r="P112" s="14"/>
      <c r="Q112" s="14"/>
    </row>
    <row r="113" spans="1:26" ht="15.6" customHeight="1" thickBot="1" x14ac:dyDescent="0.3">
      <c r="A113" s="15" t="s">
        <v>314</v>
      </c>
      <c r="B113" s="15" t="s">
        <v>315</v>
      </c>
      <c r="C113" s="13"/>
      <c r="D113" s="15" t="s">
        <v>316</v>
      </c>
      <c r="E113" s="17" t="s">
        <v>183</v>
      </c>
      <c r="F113" s="18">
        <v>71833</v>
      </c>
      <c r="G113" s="15" t="s">
        <v>4385</v>
      </c>
      <c r="H113" s="91" t="s">
        <v>4386</v>
      </c>
      <c r="I113" s="15" t="s">
        <v>317</v>
      </c>
      <c r="J113" s="19">
        <v>45689</v>
      </c>
      <c r="K113" s="17" t="s">
        <v>18</v>
      </c>
      <c r="L113" s="208">
        <v>45322</v>
      </c>
      <c r="M113" s="13"/>
      <c r="N113" s="13"/>
      <c r="O113" s="13"/>
      <c r="P113" s="14"/>
      <c r="Q113" s="14"/>
    </row>
    <row r="114" spans="1:26" ht="15.6" customHeight="1" thickBot="1" x14ac:dyDescent="0.3">
      <c r="A114" s="15" t="s">
        <v>318</v>
      </c>
      <c r="B114" s="15" t="s">
        <v>319</v>
      </c>
      <c r="C114" s="15" t="s">
        <v>320</v>
      </c>
      <c r="D114" s="15" t="s">
        <v>321</v>
      </c>
      <c r="E114" s="17" t="s">
        <v>183</v>
      </c>
      <c r="F114" s="18">
        <v>72837</v>
      </c>
      <c r="G114" s="5"/>
      <c r="H114" s="20" t="str">
        <f>HYPERLINK("mailto:dovergrants@yahoo.com","dovergrants@yahoo.com")</f>
        <v>dovergrants@yahoo.com</v>
      </c>
      <c r="I114" s="130" t="s">
        <v>322</v>
      </c>
      <c r="J114" s="19">
        <v>45383</v>
      </c>
      <c r="K114" s="17" t="s">
        <v>18</v>
      </c>
      <c r="L114" s="208">
        <v>45061</v>
      </c>
      <c r="M114" s="13"/>
      <c r="N114" s="13"/>
      <c r="O114" s="13"/>
      <c r="P114" s="14"/>
      <c r="Q114" s="14"/>
    </row>
    <row r="115" spans="1:26" ht="15.6" customHeight="1" thickBot="1" x14ac:dyDescent="0.3">
      <c r="A115" s="15" t="s">
        <v>323</v>
      </c>
      <c r="B115" s="15" t="s">
        <v>324</v>
      </c>
      <c r="C115" s="13"/>
      <c r="D115" s="15" t="s">
        <v>325</v>
      </c>
      <c r="E115" s="17" t="s">
        <v>183</v>
      </c>
      <c r="F115" s="18">
        <v>71639</v>
      </c>
      <c r="G115" s="90" t="s">
        <v>5107</v>
      </c>
      <c r="H115" s="20" t="str">
        <f>HYPERLINK("mailto:dumas@centurytel.net","dumas@centurytel.net")</f>
        <v>dumas@centurytel.net</v>
      </c>
      <c r="I115" s="15" t="s">
        <v>326</v>
      </c>
      <c r="J115" s="19">
        <v>45717</v>
      </c>
      <c r="K115" s="17" t="s">
        <v>18</v>
      </c>
      <c r="L115" s="208">
        <v>45322</v>
      </c>
      <c r="M115" s="13"/>
      <c r="N115" s="13"/>
      <c r="O115" s="13"/>
      <c r="P115" s="14"/>
      <c r="Q115" s="14"/>
    </row>
    <row r="116" spans="1:26" ht="15.6" customHeight="1" thickBot="1" x14ac:dyDescent="0.3">
      <c r="A116" s="15" t="s">
        <v>328</v>
      </c>
      <c r="B116" s="15" t="s">
        <v>329</v>
      </c>
      <c r="C116" s="15" t="s">
        <v>330</v>
      </c>
      <c r="D116" s="15" t="s">
        <v>331</v>
      </c>
      <c r="E116" s="17" t="s">
        <v>183</v>
      </c>
      <c r="F116" s="18">
        <v>71730</v>
      </c>
      <c r="G116" s="15" t="s">
        <v>5525</v>
      </c>
      <c r="H116" s="20" t="s">
        <v>332</v>
      </c>
      <c r="I116" s="15" t="s">
        <v>333</v>
      </c>
      <c r="J116" s="19">
        <v>45413</v>
      </c>
      <c r="K116" s="17" t="s">
        <v>18</v>
      </c>
      <c r="L116" s="208">
        <v>45027</v>
      </c>
      <c r="M116" s="13"/>
      <c r="N116" s="13"/>
      <c r="O116" s="13"/>
      <c r="P116" s="14"/>
      <c r="Q116" s="14"/>
    </row>
    <row r="117" spans="1:26" ht="15.6" customHeight="1" thickBot="1" x14ac:dyDescent="0.3">
      <c r="A117" s="15" t="s">
        <v>334</v>
      </c>
      <c r="B117" s="15" t="s">
        <v>335</v>
      </c>
      <c r="C117" s="13"/>
      <c r="D117" s="15" t="s">
        <v>336</v>
      </c>
      <c r="E117" s="17" t="s">
        <v>183</v>
      </c>
      <c r="F117" s="18">
        <v>72727</v>
      </c>
      <c r="G117" s="15" t="s">
        <v>5253</v>
      </c>
      <c r="H117" s="5"/>
      <c r="I117" s="15" t="s">
        <v>337</v>
      </c>
      <c r="J117" s="19">
        <v>45566</v>
      </c>
      <c r="K117" s="17" t="s">
        <v>18</v>
      </c>
      <c r="L117" s="208">
        <v>45180</v>
      </c>
      <c r="M117" s="13"/>
      <c r="N117" s="13"/>
      <c r="O117" s="13"/>
      <c r="P117" s="14"/>
      <c r="Q117" s="14"/>
    </row>
    <row r="118" spans="1:26" ht="15.6" customHeight="1" thickBot="1" x14ac:dyDescent="0.3">
      <c r="A118" s="159" t="s">
        <v>3482</v>
      </c>
      <c r="B118" s="159" t="s">
        <v>455</v>
      </c>
      <c r="C118" s="159"/>
      <c r="D118" s="159" t="s">
        <v>3483</v>
      </c>
      <c r="E118" s="160" t="s">
        <v>183</v>
      </c>
      <c r="F118" s="161" t="s">
        <v>3484</v>
      </c>
      <c r="G118" s="159" t="s">
        <v>3497</v>
      </c>
      <c r="H118" s="91" t="s">
        <v>3498</v>
      </c>
      <c r="I118" s="162" t="s">
        <v>3485</v>
      </c>
      <c r="J118" s="218">
        <v>45658</v>
      </c>
      <c r="K118" s="160" t="s">
        <v>18</v>
      </c>
      <c r="L118" s="164">
        <v>45322</v>
      </c>
      <c r="M118" s="218"/>
      <c r="N118" s="90"/>
      <c r="O118" s="90"/>
      <c r="P118" s="90"/>
      <c r="Q118" s="90"/>
      <c r="R118" s="219"/>
      <c r="S118" s="219"/>
      <c r="T118" s="219"/>
      <c r="U118" s="219"/>
      <c r="V118" s="219"/>
      <c r="W118" s="219"/>
      <c r="X118" s="219"/>
      <c r="Y118" s="219"/>
      <c r="Z118" s="219"/>
    </row>
    <row r="119" spans="1:26" ht="15.6" customHeight="1" thickBot="1" x14ac:dyDescent="0.3">
      <c r="A119" s="15" t="s">
        <v>338</v>
      </c>
      <c r="B119" s="15" t="s">
        <v>339</v>
      </c>
      <c r="C119" s="13"/>
      <c r="D119" s="15" t="s">
        <v>340</v>
      </c>
      <c r="E119" s="17" t="s">
        <v>183</v>
      </c>
      <c r="F119" s="18">
        <v>71640</v>
      </c>
      <c r="G119" s="15" t="s">
        <v>4247</v>
      </c>
      <c r="H119" s="111" t="s">
        <v>5344</v>
      </c>
      <c r="I119" s="15" t="s">
        <v>341</v>
      </c>
      <c r="J119" s="19">
        <v>45658</v>
      </c>
      <c r="K119" s="17" t="s">
        <v>18</v>
      </c>
      <c r="L119" s="208">
        <v>45272</v>
      </c>
      <c r="M119" s="13"/>
      <c r="N119" s="13"/>
      <c r="O119" s="13"/>
      <c r="P119" s="14"/>
      <c r="Q119" s="14"/>
    </row>
    <row r="120" spans="1:26" ht="15.6" customHeight="1" thickBot="1" x14ac:dyDescent="0.3">
      <c r="A120" s="15" t="s">
        <v>3542</v>
      </c>
      <c r="B120" s="15" t="s">
        <v>3543</v>
      </c>
      <c r="C120" s="13"/>
      <c r="D120" s="15" t="s">
        <v>3544</v>
      </c>
      <c r="E120" s="17" t="s">
        <v>183</v>
      </c>
      <c r="F120" s="18" t="s">
        <v>3545</v>
      </c>
      <c r="G120" s="15" t="s">
        <v>3546</v>
      </c>
      <c r="H120" s="111" t="s">
        <v>3547</v>
      </c>
      <c r="I120" s="15" t="s">
        <v>3548</v>
      </c>
      <c r="J120" s="19">
        <v>45658</v>
      </c>
      <c r="K120" s="17" t="s">
        <v>18</v>
      </c>
      <c r="L120" s="208">
        <v>45288</v>
      </c>
      <c r="M120" s="13"/>
      <c r="N120" s="13"/>
      <c r="O120" s="13"/>
      <c r="P120" s="14"/>
      <c r="Q120" s="14"/>
    </row>
    <row r="121" spans="1:26" ht="15.6" customHeight="1" thickBot="1" x14ac:dyDescent="0.3">
      <c r="A121" s="15" t="s">
        <v>342</v>
      </c>
      <c r="B121" s="15" t="s">
        <v>343</v>
      </c>
      <c r="C121" s="13"/>
      <c r="D121" s="15" t="s">
        <v>344</v>
      </c>
      <c r="E121" s="17" t="s">
        <v>183</v>
      </c>
      <c r="F121" s="18">
        <v>72088</v>
      </c>
      <c r="G121" s="15" t="s">
        <v>4605</v>
      </c>
      <c r="H121" s="20" t="str">
        <f>HYPERLINK("mailto:ffbmayor@cityoffairfieldbay.com","ffbmayor@cityoffairfieldbay.com")</f>
        <v>ffbmayor@cityoffairfieldbay.com</v>
      </c>
      <c r="I121" s="15" t="s">
        <v>345</v>
      </c>
      <c r="J121" s="19">
        <v>45566</v>
      </c>
      <c r="K121" s="17" t="s">
        <v>18</v>
      </c>
      <c r="L121" s="208">
        <v>45198</v>
      </c>
      <c r="M121" s="13"/>
      <c r="N121" s="13"/>
      <c r="O121" s="13"/>
      <c r="P121" s="14"/>
      <c r="Q121" s="14"/>
    </row>
    <row r="122" spans="1:26" ht="15.6" customHeight="1" thickBot="1" x14ac:dyDescent="0.3">
      <c r="A122" s="15" t="s">
        <v>3549</v>
      </c>
      <c r="B122" s="15" t="s">
        <v>3550</v>
      </c>
      <c r="C122" s="13"/>
      <c r="D122" s="15" t="s">
        <v>3551</v>
      </c>
      <c r="E122" s="17" t="s">
        <v>183</v>
      </c>
      <c r="F122" s="18" t="s">
        <v>3552</v>
      </c>
      <c r="G122" s="15" t="s">
        <v>3553</v>
      </c>
      <c r="H122" s="91" t="s">
        <v>3554</v>
      </c>
      <c r="I122" s="15" t="s">
        <v>3555</v>
      </c>
      <c r="J122" s="19">
        <v>45658</v>
      </c>
      <c r="K122" s="17" t="s">
        <v>18</v>
      </c>
      <c r="L122" s="208">
        <v>45322</v>
      </c>
      <c r="M122" s="13"/>
      <c r="N122" s="29"/>
      <c r="O122" s="29"/>
      <c r="P122" s="29"/>
      <c r="Q122" s="29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6" customHeight="1" thickBot="1" x14ac:dyDescent="0.3">
      <c r="A123" s="15" t="s">
        <v>347</v>
      </c>
      <c r="B123" s="15" t="s">
        <v>4435</v>
      </c>
      <c r="C123" s="13"/>
      <c r="D123" s="15" t="s">
        <v>348</v>
      </c>
      <c r="E123" s="17" t="s">
        <v>183</v>
      </c>
      <c r="F123" s="18">
        <v>72335</v>
      </c>
      <c r="G123" s="15" t="s">
        <v>5181</v>
      </c>
      <c r="H123" s="91" t="s">
        <v>5182</v>
      </c>
      <c r="I123" s="15" t="s">
        <v>349</v>
      </c>
      <c r="J123" s="19">
        <v>45444</v>
      </c>
      <c r="K123" s="17" t="s">
        <v>18</v>
      </c>
      <c r="L123" s="208">
        <v>45061</v>
      </c>
      <c r="M123" s="13"/>
      <c r="N123" s="13"/>
      <c r="O123" s="13"/>
      <c r="P123" s="14"/>
      <c r="Q123" s="14"/>
    </row>
    <row r="124" spans="1:26" ht="15.6" customHeight="1" thickBot="1" x14ac:dyDescent="0.3">
      <c r="A124" s="15" t="s">
        <v>350</v>
      </c>
      <c r="B124" s="15" t="s">
        <v>351</v>
      </c>
      <c r="C124" s="15" t="s">
        <v>352</v>
      </c>
      <c r="D124" s="15" t="s">
        <v>353</v>
      </c>
      <c r="E124" s="17" t="s">
        <v>183</v>
      </c>
      <c r="F124" s="18">
        <v>72902</v>
      </c>
      <c r="G124" s="15" t="s">
        <v>354</v>
      </c>
      <c r="H124" s="20" t="str">
        <f>HYPERLINK("mailto:abahsoon@fortsmithar.gov","abahsoon@fortsmithar.gov")</f>
        <v>abahsoon@fortsmithar.gov</v>
      </c>
      <c r="I124" s="15" t="s">
        <v>355</v>
      </c>
      <c r="J124" s="19">
        <v>45717</v>
      </c>
      <c r="K124" s="17" t="s">
        <v>18</v>
      </c>
      <c r="L124" s="208">
        <v>45310</v>
      </c>
      <c r="M124" s="13"/>
      <c r="N124" s="13"/>
      <c r="O124" s="13"/>
      <c r="P124" s="14"/>
      <c r="Q124" s="14"/>
    </row>
    <row r="125" spans="1:26" ht="15.6" customHeight="1" thickBot="1" x14ac:dyDescent="0.3">
      <c r="A125" s="15" t="s">
        <v>356</v>
      </c>
      <c r="B125" s="15" t="s">
        <v>357</v>
      </c>
      <c r="C125" s="13"/>
      <c r="D125" s="15" t="s">
        <v>358</v>
      </c>
      <c r="E125" s="17" t="s">
        <v>183</v>
      </c>
      <c r="F125" s="18">
        <v>72635</v>
      </c>
      <c r="G125" s="15" t="s">
        <v>359</v>
      </c>
      <c r="H125" s="91" t="s">
        <v>3739</v>
      </c>
      <c r="I125" s="15" t="s">
        <v>360</v>
      </c>
      <c r="J125" s="19">
        <v>45505</v>
      </c>
      <c r="K125" s="17" t="s">
        <v>18</v>
      </c>
      <c r="L125" s="208">
        <v>45120</v>
      </c>
      <c r="M125" s="13"/>
      <c r="N125" s="13"/>
      <c r="O125" s="13"/>
      <c r="P125" s="14"/>
      <c r="Q125" s="14"/>
    </row>
    <row r="126" spans="1:26" ht="15.6" customHeight="1" thickBot="1" x14ac:dyDescent="0.3">
      <c r="A126" s="15" t="s">
        <v>361</v>
      </c>
      <c r="B126" s="15" t="s">
        <v>362</v>
      </c>
      <c r="C126" s="13"/>
      <c r="D126" s="15" t="s">
        <v>363</v>
      </c>
      <c r="E126" s="17" t="s">
        <v>183</v>
      </c>
      <c r="F126" s="18">
        <v>72055</v>
      </c>
      <c r="G126" s="15" t="s">
        <v>364</v>
      </c>
      <c r="H126" s="92"/>
      <c r="I126" s="15" t="s">
        <v>365</v>
      </c>
      <c r="J126" s="19">
        <v>45717</v>
      </c>
      <c r="K126" s="17" t="s">
        <v>18</v>
      </c>
      <c r="L126" s="208">
        <v>45342</v>
      </c>
      <c r="M126" s="13"/>
      <c r="N126" s="13"/>
      <c r="O126" s="13"/>
      <c r="P126" s="14"/>
      <c r="Q126" s="14"/>
    </row>
    <row r="127" spans="1:26" ht="15.6" customHeight="1" thickBot="1" x14ac:dyDescent="0.3">
      <c r="A127" s="15" t="s">
        <v>366</v>
      </c>
      <c r="B127" s="15" t="s">
        <v>367</v>
      </c>
      <c r="C127" s="15" t="s">
        <v>368</v>
      </c>
      <c r="D127" s="15" t="s">
        <v>369</v>
      </c>
      <c r="E127" s="17" t="s">
        <v>183</v>
      </c>
      <c r="F127" s="18">
        <v>71644</v>
      </c>
      <c r="G127" s="15" t="s">
        <v>370</v>
      </c>
      <c r="H127" s="5"/>
      <c r="I127" s="15" t="s">
        <v>371</v>
      </c>
      <c r="J127" s="19">
        <v>45717</v>
      </c>
      <c r="K127" s="17" t="s">
        <v>18</v>
      </c>
      <c r="L127" s="208">
        <v>45355</v>
      </c>
      <c r="M127" s="13"/>
      <c r="N127" s="13"/>
      <c r="O127" s="13"/>
      <c r="P127" s="14"/>
      <c r="Q127" s="14"/>
    </row>
    <row r="128" spans="1:26" ht="15.6" customHeight="1" thickBot="1" x14ac:dyDescent="0.3">
      <c r="A128" s="15" t="s">
        <v>372</v>
      </c>
      <c r="B128" s="15" t="s">
        <v>373</v>
      </c>
      <c r="C128" s="13"/>
      <c r="D128" s="15" t="s">
        <v>374</v>
      </c>
      <c r="E128" s="17" t="s">
        <v>183</v>
      </c>
      <c r="F128" s="18">
        <v>72058</v>
      </c>
      <c r="G128" s="15" t="s">
        <v>375</v>
      </c>
      <c r="H128" s="20"/>
      <c r="I128" s="15" t="s">
        <v>376</v>
      </c>
      <c r="J128" s="19">
        <v>45689</v>
      </c>
      <c r="K128" s="17" t="s">
        <v>18</v>
      </c>
      <c r="L128" s="208">
        <v>45322</v>
      </c>
      <c r="M128" s="13"/>
      <c r="N128" s="13"/>
      <c r="O128" s="13"/>
      <c r="P128" s="14"/>
      <c r="Q128" s="14"/>
    </row>
    <row r="129" spans="1:26" ht="15.6" customHeight="1" thickBot="1" x14ac:dyDescent="0.3">
      <c r="A129" s="15" t="s">
        <v>377</v>
      </c>
      <c r="B129" s="15" t="s">
        <v>378</v>
      </c>
      <c r="C129" s="13"/>
      <c r="D129" s="15" t="s">
        <v>379</v>
      </c>
      <c r="E129" s="17" t="s">
        <v>183</v>
      </c>
      <c r="F129" s="18">
        <v>72060</v>
      </c>
      <c r="G129" s="15" t="s">
        <v>380</v>
      </c>
      <c r="H129" s="310"/>
      <c r="I129" s="15" t="s">
        <v>381</v>
      </c>
      <c r="J129" s="19">
        <v>45717</v>
      </c>
      <c r="K129" s="17" t="s">
        <v>18</v>
      </c>
      <c r="L129" s="208">
        <v>45322</v>
      </c>
      <c r="M129" s="13"/>
      <c r="N129" s="13"/>
      <c r="O129" s="13"/>
      <c r="P129" s="14"/>
      <c r="Q129" s="14"/>
    </row>
    <row r="130" spans="1:26" ht="15.6" customHeight="1" thickBot="1" x14ac:dyDescent="0.3">
      <c r="A130" s="15" t="s">
        <v>3599</v>
      </c>
      <c r="B130" s="15" t="s">
        <v>3600</v>
      </c>
      <c r="C130" s="13"/>
      <c r="D130" s="15" t="s">
        <v>3601</v>
      </c>
      <c r="E130" s="17" t="s">
        <v>183</v>
      </c>
      <c r="F130" s="18" t="s">
        <v>3602</v>
      </c>
      <c r="G130" s="15" t="s">
        <v>3603</v>
      </c>
      <c r="H130" s="111" t="s">
        <v>3604</v>
      </c>
      <c r="I130" s="15" t="s">
        <v>3605</v>
      </c>
      <c r="J130" s="19">
        <v>45689</v>
      </c>
      <c r="K130" s="17" t="s">
        <v>18</v>
      </c>
      <c r="L130" s="208">
        <v>45322</v>
      </c>
      <c r="M130" s="13"/>
      <c r="N130" s="13"/>
      <c r="O130" s="13"/>
      <c r="P130" s="14"/>
      <c r="Q130" s="14"/>
    </row>
    <row r="131" spans="1:26" ht="15.6" customHeight="1" thickBot="1" x14ac:dyDescent="0.3">
      <c r="A131" s="15" t="s">
        <v>382</v>
      </c>
      <c r="B131" s="15" t="s">
        <v>383</v>
      </c>
      <c r="C131" s="15" t="s">
        <v>384</v>
      </c>
      <c r="D131" s="15" t="s">
        <v>385</v>
      </c>
      <c r="E131" s="17" t="s">
        <v>183</v>
      </c>
      <c r="F131" s="18">
        <v>72068</v>
      </c>
      <c r="G131" s="15" t="s">
        <v>386</v>
      </c>
      <c r="H131" s="5"/>
      <c r="I131" s="15" t="s">
        <v>387</v>
      </c>
      <c r="J131" s="19">
        <v>45536</v>
      </c>
      <c r="K131" s="17" t="s">
        <v>18</v>
      </c>
      <c r="L131" s="208">
        <v>45147</v>
      </c>
      <c r="M131" s="13"/>
      <c r="N131" s="13"/>
      <c r="O131" s="13"/>
      <c r="P131" s="14"/>
      <c r="Q131" s="14"/>
    </row>
    <row r="132" spans="1:26" ht="15.6" customHeight="1" thickBot="1" x14ac:dyDescent="0.3">
      <c r="A132" s="15" t="s">
        <v>388</v>
      </c>
      <c r="B132" s="15" t="s">
        <v>389</v>
      </c>
      <c r="C132" s="13"/>
      <c r="D132" s="15" t="s">
        <v>390</v>
      </c>
      <c r="E132" s="17" t="s">
        <v>183</v>
      </c>
      <c r="F132" s="18">
        <v>72542</v>
      </c>
      <c r="G132" s="15" t="s">
        <v>4132</v>
      </c>
      <c r="H132" s="91" t="s">
        <v>4133</v>
      </c>
      <c r="I132" s="15" t="s">
        <v>391</v>
      </c>
      <c r="J132" s="19">
        <v>45717</v>
      </c>
      <c r="K132" s="17" t="s">
        <v>18</v>
      </c>
      <c r="L132" s="208">
        <v>45322</v>
      </c>
      <c r="M132" s="13"/>
      <c r="N132" s="13"/>
      <c r="O132" s="13"/>
      <c r="P132" s="14"/>
      <c r="Q132" s="14"/>
    </row>
    <row r="133" spans="1:26" ht="15.6" customHeight="1" thickBot="1" x14ac:dyDescent="0.3">
      <c r="A133" s="15" t="s">
        <v>392</v>
      </c>
      <c r="B133" s="15" t="s">
        <v>393</v>
      </c>
      <c r="C133" s="13"/>
      <c r="D133" s="15" t="s">
        <v>394</v>
      </c>
      <c r="E133" s="17" t="s">
        <v>183</v>
      </c>
      <c r="F133" s="18">
        <v>71802</v>
      </c>
      <c r="G133" s="15" t="s">
        <v>395</v>
      </c>
      <c r="H133" s="20" t="str">
        <f>HYPERLINK("mailto:citymanager@hopearkansas.net","citymanager@hopearkansas.net")</f>
        <v>citymanager@hopearkansas.net</v>
      </c>
      <c r="I133" s="15" t="s">
        <v>396</v>
      </c>
      <c r="J133" s="19">
        <v>45689</v>
      </c>
      <c r="K133" s="17" t="s">
        <v>18</v>
      </c>
      <c r="L133" s="208">
        <v>45315</v>
      </c>
      <c r="M133" s="13"/>
      <c r="N133" s="13"/>
      <c r="O133" s="13"/>
      <c r="P133" s="14"/>
      <c r="Q133" s="14"/>
    </row>
    <row r="134" spans="1:26" ht="15.6" customHeight="1" thickBot="1" x14ac:dyDescent="0.3">
      <c r="A134" s="15" t="s">
        <v>4814</v>
      </c>
      <c r="B134" s="15" t="s">
        <v>4815</v>
      </c>
      <c r="C134" s="13"/>
      <c r="D134" s="15" t="s">
        <v>4816</v>
      </c>
      <c r="E134" s="17" t="s">
        <v>183</v>
      </c>
      <c r="F134" s="18" t="s">
        <v>4817</v>
      </c>
      <c r="G134" s="15"/>
      <c r="H134" s="91" t="s">
        <v>4818</v>
      </c>
      <c r="I134" s="15" t="s">
        <v>4819</v>
      </c>
      <c r="J134" s="19">
        <v>45505</v>
      </c>
      <c r="K134" s="17" t="s">
        <v>18</v>
      </c>
      <c r="L134" s="208">
        <v>45180</v>
      </c>
      <c r="M134" s="13"/>
      <c r="N134" s="13"/>
      <c r="O134" s="13"/>
      <c r="P134" s="14"/>
      <c r="Q134" s="14"/>
    </row>
    <row r="135" spans="1:26" ht="15.6" customHeight="1" thickBot="1" x14ac:dyDescent="0.3">
      <c r="A135" s="15" t="s">
        <v>399</v>
      </c>
      <c r="B135" s="15" t="s">
        <v>102</v>
      </c>
      <c r="C135" s="13"/>
      <c r="D135" s="15" t="s">
        <v>400</v>
      </c>
      <c r="E135" s="17" t="s">
        <v>183</v>
      </c>
      <c r="F135" s="18">
        <v>72845</v>
      </c>
      <c r="G135" s="15" t="s">
        <v>401</v>
      </c>
      <c r="H135" s="20" t="s">
        <v>402</v>
      </c>
      <c r="I135" s="15" t="s">
        <v>403</v>
      </c>
      <c r="J135" s="19">
        <v>45352</v>
      </c>
      <c r="K135" s="17" t="s">
        <v>18</v>
      </c>
      <c r="L135" s="208">
        <v>44992</v>
      </c>
      <c r="M135" s="13"/>
      <c r="N135" s="13"/>
      <c r="O135" s="13"/>
      <c r="P135" s="14"/>
      <c r="Q135" s="14"/>
    </row>
    <row r="136" spans="1:26" ht="15.6" customHeight="1" thickBot="1" x14ac:dyDescent="0.3">
      <c r="A136" s="15" t="s">
        <v>404</v>
      </c>
      <c r="B136" s="15" t="s">
        <v>405</v>
      </c>
      <c r="C136" s="13"/>
      <c r="D136" s="15" t="s">
        <v>406</v>
      </c>
      <c r="E136" s="17" t="s">
        <v>183</v>
      </c>
      <c r="F136" s="18">
        <v>72437</v>
      </c>
      <c r="G136" s="90" t="s">
        <v>4225</v>
      </c>
      <c r="H136" s="91" t="s">
        <v>4230</v>
      </c>
      <c r="I136" s="15" t="s">
        <v>407</v>
      </c>
      <c r="J136" s="19">
        <v>45566</v>
      </c>
      <c r="K136" s="17" t="s">
        <v>18</v>
      </c>
      <c r="L136" s="208">
        <v>45190</v>
      </c>
      <c r="M136" s="13"/>
      <c r="N136" s="13"/>
      <c r="O136" s="13"/>
      <c r="P136" s="14"/>
      <c r="Q136" s="14"/>
    </row>
    <row r="137" spans="1:26" ht="15.6" customHeight="1" thickBot="1" x14ac:dyDescent="0.3">
      <c r="A137" s="15" t="s">
        <v>408</v>
      </c>
      <c r="B137" s="15" t="s">
        <v>409</v>
      </c>
      <c r="C137" s="13"/>
      <c r="D137" s="15" t="s">
        <v>410</v>
      </c>
      <c r="E137" s="17" t="s">
        <v>183</v>
      </c>
      <c r="F137" s="18">
        <v>72846</v>
      </c>
      <c r="G137" s="15" t="s">
        <v>411</v>
      </c>
      <c r="H137" s="111" t="s">
        <v>3471</v>
      </c>
      <c r="I137" s="15" t="s">
        <v>412</v>
      </c>
      <c r="J137" s="19">
        <v>45597</v>
      </c>
      <c r="K137" s="17" t="s">
        <v>18</v>
      </c>
      <c r="L137" s="208">
        <v>45198</v>
      </c>
      <c r="M137" s="13"/>
      <c r="N137" s="13"/>
      <c r="O137" s="13"/>
      <c r="P137" s="14"/>
      <c r="Q137" s="14"/>
    </row>
    <row r="138" spans="1:26" ht="15.6" customHeight="1" thickBot="1" x14ac:dyDescent="0.3">
      <c r="A138" s="15" t="s">
        <v>3614</v>
      </c>
      <c r="B138" s="15" t="s">
        <v>3615</v>
      </c>
      <c r="C138" s="13"/>
      <c r="D138" s="15" t="s">
        <v>707</v>
      </c>
      <c r="E138" s="17" t="s">
        <v>183</v>
      </c>
      <c r="F138" s="18" t="s">
        <v>3616</v>
      </c>
      <c r="G138" s="15" t="s">
        <v>3617</v>
      </c>
      <c r="H138" s="111" t="s">
        <v>3618</v>
      </c>
      <c r="I138" s="15" t="s">
        <v>3619</v>
      </c>
      <c r="J138" s="19">
        <v>45689</v>
      </c>
      <c r="K138" s="95" t="s">
        <v>18</v>
      </c>
      <c r="L138" s="208">
        <v>45301</v>
      </c>
      <c r="M138" s="13"/>
      <c r="N138" s="13"/>
      <c r="O138" s="13"/>
      <c r="P138" s="14"/>
      <c r="Q138" s="14"/>
    </row>
    <row r="139" spans="1:26" ht="15.6" customHeight="1" thickBot="1" x14ac:dyDescent="0.3">
      <c r="A139" s="15" t="s">
        <v>3983</v>
      </c>
      <c r="B139" s="15" t="s">
        <v>157</v>
      </c>
      <c r="C139" s="13"/>
      <c r="D139" s="15" t="s">
        <v>3984</v>
      </c>
      <c r="E139" s="17" t="s">
        <v>183</v>
      </c>
      <c r="F139" s="18">
        <v>72085</v>
      </c>
      <c r="G139" s="15" t="s">
        <v>3985</v>
      </c>
      <c r="H139" s="110" t="str">
        <f>HYPERLINK("mailto:truck91@windstream.net","truck91@windstream.net")</f>
        <v>truck91@windstream.net</v>
      </c>
      <c r="I139" s="15" t="s">
        <v>3986</v>
      </c>
      <c r="J139" s="19">
        <v>45658</v>
      </c>
      <c r="K139" s="17" t="s">
        <v>18</v>
      </c>
      <c r="L139" s="208">
        <v>45260</v>
      </c>
      <c r="M139" s="13"/>
      <c r="N139" s="13"/>
      <c r="O139" s="13"/>
      <c r="P139" s="14"/>
      <c r="Q139" s="14"/>
    </row>
    <row r="140" spans="1:26" ht="15" customHeight="1" thickBot="1" x14ac:dyDescent="0.3">
      <c r="A140" s="90" t="s">
        <v>4854</v>
      </c>
      <c r="B140" s="90" t="s">
        <v>4855</v>
      </c>
      <c r="D140" s="90" t="s">
        <v>719</v>
      </c>
      <c r="E140" s="95" t="s">
        <v>183</v>
      </c>
      <c r="F140" s="97" t="s">
        <v>4856</v>
      </c>
      <c r="G140" s="90" t="s">
        <v>4857</v>
      </c>
      <c r="H140" s="91" t="s">
        <v>4858</v>
      </c>
      <c r="I140" s="90" t="s">
        <v>4859</v>
      </c>
      <c r="J140" s="19">
        <v>45505</v>
      </c>
      <c r="K140" s="95" t="s">
        <v>18</v>
      </c>
      <c r="L140" s="208">
        <v>45190</v>
      </c>
      <c r="M140" s="13"/>
      <c r="N140" s="13"/>
      <c r="O140" s="13"/>
      <c r="P140" s="14"/>
      <c r="Q140" s="14"/>
    </row>
    <row r="141" spans="1:26" ht="15" customHeight="1" thickBot="1" x14ac:dyDescent="0.3">
      <c r="A141" s="15" t="s">
        <v>413</v>
      </c>
      <c r="B141" s="15" t="s">
        <v>102</v>
      </c>
      <c r="D141" s="15" t="s">
        <v>414</v>
      </c>
      <c r="E141" s="17" t="s">
        <v>183</v>
      </c>
      <c r="F141" s="18">
        <v>72847</v>
      </c>
      <c r="G141" s="5"/>
      <c r="H141" s="5"/>
      <c r="I141" s="15" t="s">
        <v>415</v>
      </c>
      <c r="J141" s="19">
        <v>45748</v>
      </c>
      <c r="K141" s="17" t="s">
        <v>18</v>
      </c>
      <c r="L141" s="208">
        <v>45369</v>
      </c>
      <c r="M141" s="13"/>
      <c r="N141" s="13"/>
      <c r="O141" s="13"/>
      <c r="P141" s="14"/>
      <c r="Q141" s="14"/>
    </row>
    <row r="142" spans="1:26" ht="15" customHeight="1" thickBot="1" x14ac:dyDescent="0.3">
      <c r="A142" s="15" t="s">
        <v>416</v>
      </c>
      <c r="B142" s="15" t="s">
        <v>417</v>
      </c>
      <c r="C142" s="100" t="s">
        <v>418</v>
      </c>
      <c r="D142" s="15" t="s">
        <v>419</v>
      </c>
      <c r="E142" s="17" t="s">
        <v>183</v>
      </c>
      <c r="F142" s="18">
        <v>72359</v>
      </c>
      <c r="G142" s="15" t="s">
        <v>420</v>
      </c>
      <c r="H142" s="5"/>
      <c r="I142" s="15" t="s">
        <v>421</v>
      </c>
      <c r="J142" s="19">
        <v>45352</v>
      </c>
      <c r="K142" s="17" t="s">
        <v>18</v>
      </c>
      <c r="L142" s="208">
        <v>45035</v>
      </c>
      <c r="M142" s="13"/>
      <c r="N142" s="13"/>
      <c r="O142" s="13"/>
      <c r="P142" s="14"/>
      <c r="Q142" s="14"/>
    </row>
    <row r="143" spans="1:26" ht="15" customHeight="1" thickBot="1" x14ac:dyDescent="0.3">
      <c r="A143" s="15" t="s">
        <v>3499</v>
      </c>
      <c r="B143" s="15" t="s">
        <v>3500</v>
      </c>
      <c r="C143" s="100"/>
      <c r="D143" s="15" t="s">
        <v>246</v>
      </c>
      <c r="E143" s="17" t="s">
        <v>183</v>
      </c>
      <c r="F143" s="18" t="s">
        <v>3501</v>
      </c>
      <c r="G143" s="15" t="s">
        <v>3502</v>
      </c>
      <c r="H143" s="111" t="s">
        <v>3503</v>
      </c>
      <c r="I143" s="15" t="s">
        <v>3504</v>
      </c>
      <c r="J143" s="19">
        <v>45658</v>
      </c>
      <c r="K143" s="17" t="s">
        <v>18</v>
      </c>
      <c r="L143" s="208">
        <v>45322</v>
      </c>
      <c r="M143" s="13"/>
      <c r="N143" s="13"/>
      <c r="O143" s="13"/>
      <c r="P143" s="14"/>
      <c r="Q143" s="14"/>
    </row>
    <row r="144" spans="1:26" ht="15.6" customHeight="1" thickBot="1" x14ac:dyDescent="0.3">
      <c r="A144" s="159" t="s">
        <v>3505</v>
      </c>
      <c r="B144" s="159" t="s">
        <v>3479</v>
      </c>
      <c r="C144" s="159"/>
      <c r="D144" s="159" t="s">
        <v>3480</v>
      </c>
      <c r="E144" s="160" t="s">
        <v>183</v>
      </c>
      <c r="F144" s="161" t="s">
        <v>3481</v>
      </c>
      <c r="G144" s="159" t="s">
        <v>3506</v>
      </c>
      <c r="H144" s="91" t="s">
        <v>3507</v>
      </c>
      <c r="I144" s="162" t="s">
        <v>3508</v>
      </c>
      <c r="J144" s="218">
        <v>45292</v>
      </c>
      <c r="K144" s="160" t="s">
        <v>18</v>
      </c>
      <c r="L144" s="164">
        <v>45016</v>
      </c>
      <c r="M144" s="159"/>
      <c r="N144" s="90"/>
      <c r="O144" s="90"/>
      <c r="P144" s="90"/>
      <c r="Q144" s="90"/>
      <c r="R144" s="219"/>
      <c r="S144" s="219"/>
      <c r="T144" s="219"/>
      <c r="U144" s="219"/>
      <c r="V144" s="219"/>
      <c r="W144" s="219"/>
      <c r="X144" s="219"/>
      <c r="Y144" s="219"/>
      <c r="Z144" s="219"/>
    </row>
    <row r="145" spans="1:26" ht="15.6" customHeight="1" thickBot="1" x14ac:dyDescent="0.3">
      <c r="A145" s="90" t="s">
        <v>3631</v>
      </c>
      <c r="B145" s="90" t="s">
        <v>3632</v>
      </c>
      <c r="C145" s="98"/>
      <c r="D145" s="90" t="s">
        <v>3633</v>
      </c>
      <c r="E145" s="95" t="s">
        <v>183</v>
      </c>
      <c r="F145" s="97">
        <v>72102</v>
      </c>
      <c r="G145" s="90" t="s">
        <v>3635</v>
      </c>
      <c r="H145" s="91" t="s">
        <v>3636</v>
      </c>
      <c r="I145" s="90" t="s">
        <v>3634</v>
      </c>
      <c r="J145" s="96">
        <v>45352</v>
      </c>
      <c r="K145" s="95" t="s">
        <v>18</v>
      </c>
      <c r="L145" s="211">
        <v>44970</v>
      </c>
      <c r="M145" s="98"/>
      <c r="N145" s="98"/>
      <c r="O145" s="98"/>
      <c r="P145" s="98"/>
      <c r="Q145" s="98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5.6" customHeight="1" thickBot="1" x14ac:dyDescent="0.3">
      <c r="A146" s="159" t="s">
        <v>4991</v>
      </c>
      <c r="B146" s="159" t="s">
        <v>1661</v>
      </c>
      <c r="C146" s="159"/>
      <c r="D146" s="159" t="s">
        <v>3667</v>
      </c>
      <c r="E146" s="160" t="s">
        <v>183</v>
      </c>
      <c r="F146" s="161" t="s">
        <v>3668</v>
      </c>
      <c r="G146" s="159" t="s">
        <v>4992</v>
      </c>
      <c r="H146" s="91" t="s">
        <v>4993</v>
      </c>
      <c r="I146" s="162" t="s">
        <v>4994</v>
      </c>
      <c r="J146" s="218">
        <v>45566</v>
      </c>
      <c r="K146" s="160" t="s">
        <v>18</v>
      </c>
      <c r="L146" s="164">
        <v>45180</v>
      </c>
      <c r="M146" s="218"/>
      <c r="N146" s="220"/>
      <c r="O146" s="159"/>
      <c r="P146" s="159"/>
      <c r="Q146" s="159"/>
      <c r="R146" s="165"/>
      <c r="S146" s="165"/>
      <c r="T146" s="165"/>
      <c r="U146" s="165"/>
      <c r="V146" s="165"/>
      <c r="W146" s="165"/>
      <c r="X146" s="165"/>
      <c r="Y146" s="165"/>
      <c r="Z146" s="165"/>
    </row>
    <row r="147" spans="1:26" ht="15.6" customHeight="1" thickBot="1" x14ac:dyDescent="0.3">
      <c r="A147" s="15" t="s">
        <v>423</v>
      </c>
      <c r="B147" s="15" t="s">
        <v>424</v>
      </c>
      <c r="C147" s="13"/>
      <c r="D147" s="15" t="s">
        <v>227</v>
      </c>
      <c r="E147" s="17" t="s">
        <v>183</v>
      </c>
      <c r="F147" s="18">
        <v>72653</v>
      </c>
      <c r="G147" s="15" t="s">
        <v>425</v>
      </c>
      <c r="H147" s="20" t="str">
        <f>HYPERLINK("mailto:street@cityofmountainhome.com","street@cityofmountainhome.com")</f>
        <v>street@cityofmountainhome.com</v>
      </c>
      <c r="I147" s="15" t="s">
        <v>426</v>
      </c>
      <c r="J147" s="19">
        <v>45566</v>
      </c>
      <c r="K147" s="17" t="s">
        <v>18</v>
      </c>
      <c r="L147" s="208">
        <v>45168</v>
      </c>
      <c r="M147" s="13"/>
      <c r="N147" s="13"/>
      <c r="O147" s="13"/>
      <c r="P147" s="14"/>
      <c r="Q147" s="14"/>
    </row>
    <row r="148" spans="1:26" ht="15.6" customHeight="1" thickBot="1" x14ac:dyDescent="0.3">
      <c r="A148" s="15" t="s">
        <v>427</v>
      </c>
      <c r="B148" s="15" t="s">
        <v>428</v>
      </c>
      <c r="C148" s="13"/>
      <c r="D148" s="15" t="s">
        <v>227</v>
      </c>
      <c r="E148" s="17" t="s">
        <v>183</v>
      </c>
      <c r="F148" s="18">
        <v>72653</v>
      </c>
      <c r="G148" s="15" t="s">
        <v>429</v>
      </c>
      <c r="H148" s="20" t="str">
        <f>HYPERLINK("mailto:aclark@cityofmountainhome.com","aclark@cityofmountainhome.com")</f>
        <v>aclark@cityofmountainhome.com</v>
      </c>
      <c r="I148" s="15" t="s">
        <v>430</v>
      </c>
      <c r="J148" s="19">
        <v>45566</v>
      </c>
      <c r="K148" s="17" t="s">
        <v>18</v>
      </c>
      <c r="L148" s="208">
        <v>45238</v>
      </c>
      <c r="M148" s="13"/>
      <c r="N148" s="13"/>
      <c r="O148" s="13"/>
      <c r="P148" s="14"/>
      <c r="Q148" s="14"/>
    </row>
    <row r="149" spans="1:26" ht="15.6" customHeight="1" thickBot="1" x14ac:dyDescent="0.3">
      <c r="A149" s="15" t="s">
        <v>431</v>
      </c>
      <c r="B149" s="15" t="s">
        <v>432</v>
      </c>
      <c r="C149" s="13"/>
      <c r="D149" s="15" t="s">
        <v>433</v>
      </c>
      <c r="E149" s="17" t="s">
        <v>183</v>
      </c>
      <c r="F149" s="18">
        <v>72562</v>
      </c>
      <c r="G149" s="15" t="s">
        <v>3664</v>
      </c>
      <c r="H149" s="20" t="s">
        <v>434</v>
      </c>
      <c r="I149" s="15" t="s">
        <v>435</v>
      </c>
      <c r="J149" s="19">
        <v>45717</v>
      </c>
      <c r="K149" s="17" t="s">
        <v>18</v>
      </c>
      <c r="L149" s="208">
        <v>45315</v>
      </c>
      <c r="M149" s="13"/>
      <c r="N149" s="13"/>
      <c r="O149" s="13"/>
      <c r="P149" s="14"/>
      <c r="Q149" s="14"/>
    </row>
    <row r="150" spans="1:26" ht="15.6" customHeight="1" thickBot="1" x14ac:dyDescent="0.3">
      <c r="A150" s="15" t="s">
        <v>436</v>
      </c>
      <c r="B150" s="15" t="s">
        <v>437</v>
      </c>
      <c r="C150" s="13"/>
      <c r="D150" s="15" t="s">
        <v>438</v>
      </c>
      <c r="E150" s="17" t="s">
        <v>183</v>
      </c>
      <c r="F150" s="18">
        <v>72112</v>
      </c>
      <c r="G150" s="15" t="s">
        <v>5515</v>
      </c>
      <c r="H150" s="270" t="s">
        <v>4367</v>
      </c>
      <c r="I150" s="15" t="s">
        <v>439</v>
      </c>
      <c r="J150" s="19">
        <v>45748</v>
      </c>
      <c r="K150" s="17" t="s">
        <v>18</v>
      </c>
      <c r="L150" s="208">
        <v>45369</v>
      </c>
      <c r="M150" s="13"/>
      <c r="N150" s="13"/>
      <c r="O150" s="13"/>
      <c r="P150" s="14"/>
      <c r="Q150" s="14"/>
    </row>
    <row r="151" spans="1:26" ht="15.6" customHeight="1" thickBot="1" x14ac:dyDescent="0.3">
      <c r="A151" s="15" t="s">
        <v>440</v>
      </c>
      <c r="B151" s="15" t="s">
        <v>441</v>
      </c>
      <c r="C151" s="13"/>
      <c r="D151" s="15" t="s">
        <v>442</v>
      </c>
      <c r="E151" s="17" t="s">
        <v>183</v>
      </c>
      <c r="F151" s="18">
        <v>72658</v>
      </c>
      <c r="G151" s="15" t="s">
        <v>443</v>
      </c>
      <c r="H151" s="20" t="str">
        <f>HYPERLINK("mailto:cen68054@centurytel.net","cen68054@centurytel.net")</f>
        <v>cen68054@centurytel.net</v>
      </c>
      <c r="I151" s="15" t="s">
        <v>444</v>
      </c>
      <c r="J151" s="19">
        <v>45383</v>
      </c>
      <c r="K151" s="17" t="s">
        <v>18</v>
      </c>
      <c r="L151" s="208">
        <v>44992</v>
      </c>
      <c r="M151" s="13"/>
      <c r="N151" s="13"/>
      <c r="O151" s="13"/>
      <c r="P151" s="14"/>
      <c r="Q151" s="14"/>
    </row>
    <row r="152" spans="1:26" ht="15.6" customHeight="1" thickBot="1" x14ac:dyDescent="0.3">
      <c r="A152" s="15" t="s">
        <v>445</v>
      </c>
      <c r="B152" s="15" t="s">
        <v>446</v>
      </c>
      <c r="C152" s="13"/>
      <c r="D152" s="15" t="s">
        <v>447</v>
      </c>
      <c r="E152" s="17" t="s">
        <v>183</v>
      </c>
      <c r="F152" s="18">
        <v>71759</v>
      </c>
      <c r="G152" s="15" t="s">
        <v>448</v>
      </c>
      <c r="H152" s="20" t="str">
        <f>HYPERLINK("mailto:conorphlet@att.net","conorphlet@att.net")</f>
        <v>conorphlet@att.net</v>
      </c>
      <c r="I152" s="15" t="s">
        <v>449</v>
      </c>
      <c r="J152" s="19">
        <v>45658</v>
      </c>
      <c r="K152" s="17" t="s">
        <v>18</v>
      </c>
      <c r="L152" s="208">
        <v>45330</v>
      </c>
      <c r="P152" s="321"/>
      <c r="Q152" s="321"/>
    </row>
    <row r="153" spans="1:26" ht="15.6" customHeight="1" thickBot="1" x14ac:dyDescent="0.3">
      <c r="A153" s="15" t="s">
        <v>450</v>
      </c>
      <c r="B153" s="15" t="s">
        <v>451</v>
      </c>
      <c r="C153" s="13"/>
      <c r="D153" s="15" t="s">
        <v>207</v>
      </c>
      <c r="E153" s="17" t="s">
        <v>183</v>
      </c>
      <c r="F153" s="18">
        <v>72119</v>
      </c>
      <c r="G153" s="15" t="s">
        <v>5075</v>
      </c>
      <c r="H153" s="20"/>
      <c r="I153" s="15" t="s">
        <v>452</v>
      </c>
      <c r="J153" s="19">
        <v>45658</v>
      </c>
      <c r="K153" s="17" t="s">
        <v>18</v>
      </c>
      <c r="L153" s="208">
        <v>45288</v>
      </c>
      <c r="P153" s="321"/>
      <c r="Q153" s="321"/>
    </row>
    <row r="154" spans="1:26" ht="15.6" customHeight="1" thickBot="1" x14ac:dyDescent="0.3">
      <c r="A154" s="15" t="s">
        <v>454</v>
      </c>
      <c r="B154" s="15" t="s">
        <v>455</v>
      </c>
      <c r="C154" s="15" t="s">
        <v>456</v>
      </c>
      <c r="D154" s="15" t="s">
        <v>457</v>
      </c>
      <c r="E154" s="17" t="s">
        <v>183</v>
      </c>
      <c r="F154" s="18" t="s">
        <v>458</v>
      </c>
      <c r="G154" s="15" t="s">
        <v>459</v>
      </c>
      <c r="H154" s="20" t="str">
        <f>HYPERLINK("mailto:cityofomaha@omahaweb.net","cityofomaha@omahaweb.net")</f>
        <v>cityofomaha@omahaweb.net</v>
      </c>
      <c r="I154" s="15" t="s">
        <v>460</v>
      </c>
      <c r="J154" s="19">
        <v>45413</v>
      </c>
      <c r="K154" s="17" t="s">
        <v>18</v>
      </c>
      <c r="L154" s="208">
        <v>45016</v>
      </c>
      <c r="M154" s="102"/>
      <c r="N154" s="102"/>
      <c r="O154" s="102"/>
      <c r="P154" s="115"/>
      <c r="Q154" s="115"/>
    </row>
    <row r="155" spans="1:26" ht="15.6" customHeight="1" thickBot="1" x14ac:dyDescent="0.3">
      <c r="A155" s="15" t="s">
        <v>461</v>
      </c>
      <c r="B155" s="15" t="s">
        <v>462</v>
      </c>
      <c r="C155" s="13"/>
      <c r="D155" s="15" t="s">
        <v>463</v>
      </c>
      <c r="E155" s="17" t="s">
        <v>183</v>
      </c>
      <c r="F155" s="18">
        <v>72123</v>
      </c>
      <c r="G155" s="15" t="s">
        <v>464</v>
      </c>
      <c r="H155" s="91" t="s">
        <v>4706</v>
      </c>
      <c r="I155" s="15" t="s">
        <v>465</v>
      </c>
      <c r="J155" s="19">
        <v>45717</v>
      </c>
      <c r="K155" s="17" t="s">
        <v>18</v>
      </c>
      <c r="L155" s="208">
        <v>45322</v>
      </c>
      <c r="M155" s="13"/>
      <c r="N155" s="13"/>
      <c r="O155" s="15"/>
      <c r="P155" s="14"/>
      <c r="Q155" s="14"/>
    </row>
    <row r="156" spans="1:26" ht="15.6" customHeight="1" thickBot="1" x14ac:dyDescent="0.3">
      <c r="A156" s="15" t="s">
        <v>466</v>
      </c>
      <c r="B156" s="15" t="s">
        <v>467</v>
      </c>
      <c r="C156" s="13"/>
      <c r="D156" s="15" t="s">
        <v>468</v>
      </c>
      <c r="E156" s="17" t="s">
        <v>183</v>
      </c>
      <c r="F156" s="18">
        <v>72126</v>
      </c>
      <c r="G156" s="15" t="s">
        <v>469</v>
      </c>
      <c r="H156" s="274"/>
      <c r="I156" s="15" t="s">
        <v>470</v>
      </c>
      <c r="J156" s="19">
        <v>45413</v>
      </c>
      <c r="K156" s="17" t="s">
        <v>18</v>
      </c>
      <c r="L156" s="208">
        <v>45035</v>
      </c>
      <c r="M156" s="13"/>
      <c r="N156" s="13"/>
      <c r="O156" s="13"/>
      <c r="P156" s="14"/>
      <c r="Q156" s="14"/>
    </row>
    <row r="157" spans="1:26" ht="15.6" customHeight="1" thickBot="1" x14ac:dyDescent="0.3">
      <c r="A157" s="15" t="s">
        <v>471</v>
      </c>
      <c r="B157" s="15" t="s">
        <v>3665</v>
      </c>
      <c r="C157" s="13"/>
      <c r="D157" s="15" t="s">
        <v>472</v>
      </c>
      <c r="E157" s="17" t="s">
        <v>183</v>
      </c>
      <c r="F157" s="18">
        <v>72454</v>
      </c>
      <c r="G157" s="15" t="s">
        <v>5183</v>
      </c>
      <c r="H157" s="294" t="s">
        <v>5184</v>
      </c>
      <c r="I157" s="15" t="s">
        <v>473</v>
      </c>
      <c r="J157" s="19">
        <v>45413</v>
      </c>
      <c r="K157" s="17" t="s">
        <v>18</v>
      </c>
      <c r="L157" s="208">
        <v>45061</v>
      </c>
      <c r="M157" s="13"/>
      <c r="N157" s="13"/>
      <c r="O157" s="13"/>
      <c r="P157" s="14"/>
      <c r="Q157" s="14"/>
    </row>
    <row r="158" spans="1:26" ht="15.6" customHeight="1" thickBot="1" x14ac:dyDescent="0.3">
      <c r="A158" s="15" t="s">
        <v>4874</v>
      </c>
      <c r="B158" s="15" t="s">
        <v>4875</v>
      </c>
      <c r="C158" s="13"/>
      <c r="D158" s="15" t="s">
        <v>784</v>
      </c>
      <c r="E158" s="17" t="s">
        <v>183</v>
      </c>
      <c r="F158" s="18" t="s">
        <v>4876</v>
      </c>
      <c r="G158" s="15" t="s">
        <v>4877</v>
      </c>
      <c r="H158" s="294" t="s">
        <v>4878</v>
      </c>
      <c r="I158" s="15" t="s">
        <v>4879</v>
      </c>
      <c r="J158" s="19">
        <v>45505</v>
      </c>
      <c r="K158" s="17" t="s">
        <v>18</v>
      </c>
      <c r="L158" s="208">
        <v>45183</v>
      </c>
      <c r="M158" s="13"/>
      <c r="N158" s="13"/>
      <c r="O158" s="13"/>
      <c r="P158" s="14"/>
      <c r="Q158" s="14"/>
    </row>
    <row r="159" spans="1:26" ht="15.6" customHeight="1" thickBot="1" x14ac:dyDescent="0.3">
      <c r="A159" s="15" t="s">
        <v>474</v>
      </c>
      <c r="B159" s="15" t="s">
        <v>475</v>
      </c>
      <c r="C159" s="13"/>
      <c r="D159" s="15" t="s">
        <v>476</v>
      </c>
      <c r="E159" s="17" t="s">
        <v>183</v>
      </c>
      <c r="F159" s="18">
        <v>72455</v>
      </c>
      <c r="G159" s="90" t="s">
        <v>3628</v>
      </c>
      <c r="H159" s="147" t="s">
        <v>4748</v>
      </c>
      <c r="I159" s="15" t="s">
        <v>477</v>
      </c>
      <c r="J159" s="19">
        <v>45748</v>
      </c>
      <c r="K159" s="17" t="s">
        <v>18</v>
      </c>
      <c r="L159" s="208">
        <v>45355</v>
      </c>
      <c r="M159" s="13"/>
      <c r="N159" s="13"/>
      <c r="O159" s="13"/>
      <c r="P159" s="14"/>
      <c r="Q159" s="14"/>
    </row>
    <row r="160" spans="1:26" ht="15.6" customHeight="1" thickBot="1" x14ac:dyDescent="0.3">
      <c r="A160" s="15" t="s">
        <v>479</v>
      </c>
      <c r="B160" s="15" t="s">
        <v>480</v>
      </c>
      <c r="C160" s="13"/>
      <c r="D160" s="15" t="s">
        <v>481</v>
      </c>
      <c r="E160" s="17" t="s">
        <v>183</v>
      </c>
      <c r="F160" s="18">
        <v>72858</v>
      </c>
      <c r="G160" s="15" t="s">
        <v>3771</v>
      </c>
      <c r="H160" s="91" t="s">
        <v>3772</v>
      </c>
      <c r="I160" s="15" t="s">
        <v>482</v>
      </c>
      <c r="J160" s="19">
        <v>45474</v>
      </c>
      <c r="K160" s="17" t="s">
        <v>18</v>
      </c>
      <c r="L160" s="208">
        <v>45147</v>
      </c>
      <c r="M160" s="13"/>
      <c r="N160" s="13"/>
      <c r="O160" s="13"/>
      <c r="P160" s="14"/>
      <c r="Q160" s="14"/>
    </row>
    <row r="161" spans="1:17" ht="15.6" customHeight="1" thickBot="1" x14ac:dyDescent="0.3">
      <c r="A161" s="15" t="s">
        <v>4792</v>
      </c>
      <c r="B161" s="15" t="s">
        <v>4793</v>
      </c>
      <c r="C161" s="15"/>
      <c r="D161" s="15" t="s">
        <v>4794</v>
      </c>
      <c r="E161" s="17" t="s">
        <v>183</v>
      </c>
      <c r="F161" s="18" t="s">
        <v>4795</v>
      </c>
      <c r="G161" s="15" t="s">
        <v>4796</v>
      </c>
      <c r="H161" s="111" t="s">
        <v>4797</v>
      </c>
      <c r="I161" s="15" t="s">
        <v>4798</v>
      </c>
      <c r="J161" s="19">
        <v>45474</v>
      </c>
      <c r="K161" s="17" t="s">
        <v>18</v>
      </c>
      <c r="L161" s="208">
        <v>45147</v>
      </c>
      <c r="M161" s="13"/>
      <c r="N161" s="13"/>
      <c r="O161" s="13"/>
      <c r="P161" s="14"/>
      <c r="Q161" s="14"/>
    </row>
    <row r="162" spans="1:17" ht="15.6" customHeight="1" thickBot="1" x14ac:dyDescent="0.3">
      <c r="A162" s="15" t="s">
        <v>487</v>
      </c>
      <c r="B162" s="15" t="s">
        <v>488</v>
      </c>
      <c r="C162" s="13"/>
      <c r="D162" s="15" t="s">
        <v>489</v>
      </c>
      <c r="E162" s="17" t="s">
        <v>183</v>
      </c>
      <c r="F162" s="18">
        <v>71858</v>
      </c>
      <c r="G162" s="15" t="s">
        <v>4164</v>
      </c>
      <c r="H162" s="91" t="s">
        <v>4165</v>
      </c>
      <c r="I162" s="15" t="s">
        <v>490</v>
      </c>
      <c r="J162" s="19">
        <v>45413</v>
      </c>
      <c r="K162" s="17" t="s">
        <v>18</v>
      </c>
      <c r="L162" s="208">
        <v>45097</v>
      </c>
      <c r="M162" s="13"/>
      <c r="N162" s="13"/>
      <c r="O162" s="13"/>
      <c r="P162" s="14"/>
      <c r="Q162" s="14"/>
    </row>
    <row r="163" spans="1:17" ht="15.6" customHeight="1" thickBot="1" x14ac:dyDescent="0.3">
      <c r="A163" s="15" t="s">
        <v>493</v>
      </c>
      <c r="B163" s="15" t="s">
        <v>494</v>
      </c>
      <c r="C163" s="13"/>
      <c r="D163" s="15" t="s">
        <v>495</v>
      </c>
      <c r="E163" s="17" t="s">
        <v>183</v>
      </c>
      <c r="F163" s="18">
        <v>72653</v>
      </c>
      <c r="G163" s="15" t="s">
        <v>496</v>
      </c>
      <c r="H163" s="107" t="s">
        <v>4757</v>
      </c>
      <c r="I163" s="15" t="s">
        <v>497</v>
      </c>
      <c r="J163" s="19">
        <v>45748</v>
      </c>
      <c r="K163" s="17" t="s">
        <v>18</v>
      </c>
      <c r="L163" s="208">
        <v>45369</v>
      </c>
      <c r="M163" s="13"/>
      <c r="N163" s="13"/>
      <c r="O163" s="13"/>
      <c r="P163" s="14"/>
      <c r="Q163" s="14"/>
    </row>
    <row r="164" spans="1:17" ht="15.6" customHeight="1" thickBot="1" x14ac:dyDescent="0.3">
      <c r="A164" s="15" t="s">
        <v>5014</v>
      </c>
      <c r="B164" s="15" t="s">
        <v>5015</v>
      </c>
      <c r="C164" s="13"/>
      <c r="D164" s="15" t="s">
        <v>5016</v>
      </c>
      <c r="E164" s="17" t="s">
        <v>183</v>
      </c>
      <c r="F164" s="18" t="s">
        <v>3556</v>
      </c>
      <c r="G164" s="15" t="s">
        <v>5254</v>
      </c>
      <c r="H164" s="270" t="s">
        <v>5017</v>
      </c>
      <c r="I164" s="15" t="s">
        <v>5018</v>
      </c>
      <c r="J164" s="19">
        <v>45566</v>
      </c>
      <c r="K164" s="17" t="s">
        <v>18</v>
      </c>
      <c r="L164" s="208">
        <v>45180</v>
      </c>
      <c r="M164" s="13"/>
      <c r="N164" s="13"/>
      <c r="O164" s="13"/>
      <c r="P164" s="14"/>
      <c r="Q164" s="14"/>
    </row>
    <row r="165" spans="1:17" ht="15.6" customHeight="1" thickBot="1" x14ac:dyDescent="0.3">
      <c r="A165" s="15" t="s">
        <v>498</v>
      </c>
      <c r="B165" s="15" t="s">
        <v>499</v>
      </c>
      <c r="C165" s="15" t="s">
        <v>378</v>
      </c>
      <c r="D165" s="15" t="s">
        <v>500</v>
      </c>
      <c r="E165" s="17" t="s">
        <v>183</v>
      </c>
      <c r="F165" s="18">
        <v>71763</v>
      </c>
      <c r="G165" s="90" t="s">
        <v>3647</v>
      </c>
      <c r="H165" s="20" t="str">
        <f>HYPERLINK("mailto:sparkmancityhall@windstream.net","sparkmancityhall@windstream.net")</f>
        <v>sparkmancityhall@windstream.net</v>
      </c>
      <c r="I165" s="15" t="s">
        <v>501</v>
      </c>
      <c r="J165" s="19">
        <v>45383</v>
      </c>
      <c r="K165" s="17" t="s">
        <v>18</v>
      </c>
      <c r="L165" s="208">
        <v>44992</v>
      </c>
      <c r="M165" s="13"/>
      <c r="N165" s="13"/>
      <c r="O165" s="13"/>
      <c r="P165" s="14"/>
      <c r="Q165" s="14"/>
    </row>
    <row r="166" spans="1:17" ht="15.6" customHeight="1" thickBot="1" x14ac:dyDescent="0.3">
      <c r="A166" s="15" t="s">
        <v>502</v>
      </c>
      <c r="B166" s="15" t="s">
        <v>503</v>
      </c>
      <c r="C166" s="13"/>
      <c r="D166" s="15" t="s">
        <v>504</v>
      </c>
      <c r="E166" s="17" t="s">
        <v>183</v>
      </c>
      <c r="F166" s="18">
        <v>71764</v>
      </c>
      <c r="G166" s="15" t="s">
        <v>505</v>
      </c>
      <c r="H166" s="20" t="str">
        <f>HYPERLINK("mailto:cityofstephens@yahoo.com","cityofstephens@yahoo.com")</f>
        <v>cityofstephens@yahoo.com</v>
      </c>
      <c r="I166" s="15" t="s">
        <v>506</v>
      </c>
      <c r="J166" s="19">
        <v>45413</v>
      </c>
      <c r="K166" s="17" t="s">
        <v>18</v>
      </c>
      <c r="L166" s="208">
        <v>45027</v>
      </c>
      <c r="M166" s="13"/>
      <c r="N166" s="13"/>
      <c r="O166" s="13"/>
      <c r="P166" s="13"/>
      <c r="Q166" s="13"/>
    </row>
    <row r="167" spans="1:17" ht="15.6" customHeight="1" thickBot="1" x14ac:dyDescent="0.3">
      <c r="A167" s="90" t="s">
        <v>3637</v>
      </c>
      <c r="B167" s="90" t="s">
        <v>2089</v>
      </c>
      <c r="C167" s="13"/>
      <c r="D167" s="90" t="s">
        <v>3638</v>
      </c>
      <c r="E167" s="95" t="s">
        <v>183</v>
      </c>
      <c r="F167" s="97" t="s">
        <v>3639</v>
      </c>
      <c r="G167" s="90" t="s">
        <v>3640</v>
      </c>
      <c r="H167" s="91" t="s">
        <v>3641</v>
      </c>
      <c r="I167" s="90" t="s">
        <v>3642</v>
      </c>
      <c r="J167" s="19">
        <v>45352</v>
      </c>
      <c r="K167" s="95" t="s">
        <v>18</v>
      </c>
      <c r="L167" s="208">
        <v>44978</v>
      </c>
      <c r="M167" s="13"/>
      <c r="N167" s="13"/>
      <c r="O167" s="13"/>
      <c r="P167" s="14"/>
      <c r="Q167" s="14"/>
    </row>
    <row r="168" spans="1:17" ht="15.6" customHeight="1" thickBot="1" x14ac:dyDescent="0.3">
      <c r="A168" s="15" t="s">
        <v>3557</v>
      </c>
      <c r="B168" s="15" t="s">
        <v>3558</v>
      </c>
      <c r="C168" s="13"/>
      <c r="D168" s="15" t="s">
        <v>3559</v>
      </c>
      <c r="E168" s="17" t="s">
        <v>183</v>
      </c>
      <c r="F168" s="18" t="s">
        <v>3560</v>
      </c>
      <c r="G168" s="15" t="s">
        <v>3561</v>
      </c>
      <c r="H168" s="91" t="s">
        <v>3562</v>
      </c>
      <c r="I168" s="15" t="s">
        <v>3563</v>
      </c>
      <c r="J168" s="19">
        <v>45658</v>
      </c>
      <c r="K168" s="17" t="s">
        <v>18</v>
      </c>
      <c r="L168" s="208">
        <v>45322</v>
      </c>
      <c r="M168" s="13"/>
      <c r="N168" s="13"/>
      <c r="O168" s="13"/>
      <c r="P168" s="14"/>
      <c r="Q168" s="14"/>
    </row>
    <row r="169" spans="1:17" ht="15.6" customHeight="1" thickBot="1" x14ac:dyDescent="0.3">
      <c r="A169" s="15" t="s">
        <v>4820</v>
      </c>
      <c r="B169" s="15" t="s">
        <v>1220</v>
      </c>
      <c r="C169" s="13"/>
      <c r="D169" s="15" t="s">
        <v>4821</v>
      </c>
      <c r="E169" s="17" t="s">
        <v>183</v>
      </c>
      <c r="F169" s="18" t="s">
        <v>4822</v>
      </c>
      <c r="G169" s="15"/>
      <c r="H169" s="147"/>
      <c r="I169" s="15" t="s">
        <v>4823</v>
      </c>
      <c r="J169" s="19">
        <v>45505</v>
      </c>
      <c r="K169" s="17" t="s">
        <v>18</v>
      </c>
      <c r="L169" s="208">
        <v>45147</v>
      </c>
      <c r="M169" s="13"/>
      <c r="N169" s="13"/>
      <c r="O169" s="13"/>
      <c r="P169" s="14"/>
      <c r="Q169" s="14"/>
    </row>
    <row r="170" spans="1:17" ht="15.6" customHeight="1" thickBot="1" x14ac:dyDescent="0.3">
      <c r="A170" s="15" t="s">
        <v>507</v>
      </c>
      <c r="B170" s="15" t="s">
        <v>455</v>
      </c>
      <c r="C170" s="13"/>
      <c r="D170" s="15" t="s">
        <v>508</v>
      </c>
      <c r="E170" s="17" t="s">
        <v>183</v>
      </c>
      <c r="F170" s="18">
        <v>72384</v>
      </c>
      <c r="G170" s="15" t="s">
        <v>4114</v>
      </c>
      <c r="H170" s="91" t="s">
        <v>5080</v>
      </c>
      <c r="I170" s="15" t="s">
        <v>509</v>
      </c>
      <c r="J170" s="19">
        <v>45627</v>
      </c>
      <c r="K170" s="17" t="s">
        <v>18</v>
      </c>
      <c r="L170" s="208">
        <v>45301</v>
      </c>
      <c r="M170" s="13"/>
      <c r="N170" s="13"/>
      <c r="O170" s="13"/>
      <c r="P170" s="14"/>
      <c r="Q170" s="14"/>
    </row>
    <row r="171" spans="1:17" ht="15.6" customHeight="1" thickBot="1" x14ac:dyDescent="0.3">
      <c r="A171" s="15" t="s">
        <v>510</v>
      </c>
      <c r="B171" s="15" t="s">
        <v>511</v>
      </c>
      <c r="C171" s="15" t="s">
        <v>512</v>
      </c>
      <c r="D171" s="15" t="s">
        <v>513</v>
      </c>
      <c r="E171" s="17" t="s">
        <v>183</v>
      </c>
      <c r="F171" s="18">
        <v>72176</v>
      </c>
      <c r="G171" s="15" t="s">
        <v>4239</v>
      </c>
      <c r="H171" s="91" t="s">
        <v>4240</v>
      </c>
      <c r="I171" s="15" t="s">
        <v>514</v>
      </c>
      <c r="J171" s="19">
        <v>45597</v>
      </c>
      <c r="K171" s="17" t="s">
        <v>18</v>
      </c>
      <c r="L171" s="208">
        <v>45198</v>
      </c>
      <c r="M171" s="13"/>
      <c r="N171" s="13"/>
      <c r="O171" s="13"/>
      <c r="P171" s="14"/>
      <c r="Q171" s="14"/>
    </row>
    <row r="172" spans="1:17" ht="15.6" customHeight="1" thickBot="1" x14ac:dyDescent="0.3">
      <c r="A172" s="15" t="s">
        <v>515</v>
      </c>
      <c r="B172" s="15" t="s">
        <v>516</v>
      </c>
      <c r="C172" s="13"/>
      <c r="D172" s="15" t="s">
        <v>517</v>
      </c>
      <c r="E172" s="17" t="s">
        <v>183</v>
      </c>
      <c r="F172" s="18">
        <v>71862</v>
      </c>
      <c r="G172" s="15" t="s">
        <v>518</v>
      </c>
      <c r="H172" s="20" t="str">
        <f>HYPERLINK("mailto:cityofwashington@swat.coop","cityofwashington@swat.coop")</f>
        <v>cityofwashington@swat.coop</v>
      </c>
      <c r="I172" s="15" t="s">
        <v>519</v>
      </c>
      <c r="J172" s="19">
        <v>45352</v>
      </c>
      <c r="K172" s="17" t="s">
        <v>18</v>
      </c>
      <c r="L172" s="208">
        <v>45061</v>
      </c>
      <c r="M172" s="13"/>
      <c r="N172" s="13"/>
      <c r="O172" s="13"/>
      <c r="P172" s="14"/>
      <c r="Q172" s="14"/>
    </row>
    <row r="173" spans="1:17" ht="15.6" customHeight="1" thickBot="1" x14ac:dyDescent="0.3">
      <c r="A173" s="15" t="s">
        <v>520</v>
      </c>
      <c r="B173" s="15" t="s">
        <v>521</v>
      </c>
      <c r="C173" s="13"/>
      <c r="D173" s="15" t="s">
        <v>522</v>
      </c>
      <c r="E173" s="17" t="s">
        <v>183</v>
      </c>
      <c r="F173" s="18">
        <v>72479</v>
      </c>
      <c r="G173" s="15" t="s">
        <v>5165</v>
      </c>
      <c r="H173" s="91" t="s">
        <v>5166</v>
      </c>
      <c r="I173" s="15" t="s">
        <v>523</v>
      </c>
      <c r="J173" s="19">
        <v>45413</v>
      </c>
      <c r="K173" s="17" t="s">
        <v>18</v>
      </c>
      <c r="L173" s="208">
        <v>45035</v>
      </c>
      <c r="M173" s="13"/>
      <c r="N173" s="13"/>
      <c r="O173" s="13"/>
      <c r="P173" s="14"/>
      <c r="Q173" s="14"/>
    </row>
    <row r="174" spans="1:17" ht="15.6" customHeight="1" thickBot="1" x14ac:dyDescent="0.3">
      <c r="A174" s="15" t="s">
        <v>524</v>
      </c>
      <c r="B174" s="15" t="s">
        <v>525</v>
      </c>
      <c r="C174" s="13"/>
      <c r="D174" s="15" t="s">
        <v>526</v>
      </c>
      <c r="E174" s="17" t="s">
        <v>183</v>
      </c>
      <c r="F174" s="18">
        <v>72774</v>
      </c>
      <c r="G174" s="15" t="s">
        <v>527</v>
      </c>
      <c r="H174" s="20" t="str">
        <f>HYPERLINK("mailto:mayor@westforkar.gov","mayor@westforkar.gov")</f>
        <v>mayor@westforkar.gov</v>
      </c>
      <c r="I174" s="5"/>
      <c r="J174" s="19">
        <v>45444</v>
      </c>
      <c r="K174" s="17" t="s">
        <v>18</v>
      </c>
      <c r="L174" s="208">
        <v>45120</v>
      </c>
      <c r="M174" s="13"/>
      <c r="N174" s="13"/>
      <c r="O174" s="13"/>
      <c r="P174" s="14"/>
      <c r="Q174" s="14"/>
    </row>
    <row r="175" spans="1:17" ht="15.6" customHeight="1" thickBot="1" x14ac:dyDescent="0.3">
      <c r="A175" s="15" t="s">
        <v>528</v>
      </c>
      <c r="B175" s="15" t="s">
        <v>529</v>
      </c>
      <c r="C175" s="13"/>
      <c r="D175" s="15" t="s">
        <v>530</v>
      </c>
      <c r="E175" s="17" t="s">
        <v>183</v>
      </c>
      <c r="F175" s="18">
        <v>71612</v>
      </c>
      <c r="G175" s="15" t="s">
        <v>531</v>
      </c>
      <c r="H175" s="20" t="str">
        <f>HYPERLINK("mailto:noel.foster@whitehallar.org","noel.foster@whitehallar.org")</f>
        <v>noel.foster@whitehallar.org</v>
      </c>
      <c r="I175" s="15" t="s">
        <v>532</v>
      </c>
      <c r="J175" s="19">
        <v>45748</v>
      </c>
      <c r="K175" s="129" t="s">
        <v>18</v>
      </c>
      <c r="L175" s="320">
        <v>45369</v>
      </c>
      <c r="P175" s="321"/>
      <c r="Q175" s="321"/>
    </row>
    <row r="176" spans="1:17" ht="15.6" customHeight="1" thickBot="1" x14ac:dyDescent="0.3">
      <c r="A176" s="15" t="s">
        <v>3717</v>
      </c>
      <c r="B176" s="15" t="s">
        <v>3718</v>
      </c>
      <c r="C176" s="13"/>
      <c r="D176" s="15" t="s">
        <v>3719</v>
      </c>
      <c r="E176" s="17" t="s">
        <v>183</v>
      </c>
      <c r="F176" s="18" t="s">
        <v>3720</v>
      </c>
      <c r="G176" s="15" t="s">
        <v>5228</v>
      </c>
      <c r="H176" s="91" t="s">
        <v>3722</v>
      </c>
      <c r="I176" s="15" t="s">
        <v>3721</v>
      </c>
      <c r="J176" s="19">
        <v>45474</v>
      </c>
      <c r="K176" s="17" t="s">
        <v>18</v>
      </c>
      <c r="L176" s="208">
        <v>45147</v>
      </c>
      <c r="M176" s="13"/>
      <c r="N176" s="13"/>
      <c r="O176" s="13"/>
      <c r="P176" s="14"/>
      <c r="Q176" s="14"/>
    </row>
    <row r="177" spans="1:26" ht="15.6" customHeight="1" thickBot="1" x14ac:dyDescent="0.3">
      <c r="A177" s="15" t="s">
        <v>533</v>
      </c>
      <c r="B177" s="15" t="s">
        <v>534</v>
      </c>
      <c r="C177" s="15" t="s">
        <v>535</v>
      </c>
      <c r="D177" s="15" t="s">
        <v>472</v>
      </c>
      <c r="E177" s="17" t="s">
        <v>183</v>
      </c>
      <c r="F177" s="18">
        <v>72454</v>
      </c>
      <c r="G177" s="15" t="s">
        <v>536</v>
      </c>
      <c r="H177" s="20"/>
      <c r="I177" s="15" t="s">
        <v>537</v>
      </c>
      <c r="J177" s="19">
        <v>45444</v>
      </c>
      <c r="K177" s="17" t="s">
        <v>18</v>
      </c>
      <c r="L177" s="208">
        <v>45061</v>
      </c>
      <c r="M177" s="13"/>
      <c r="N177" s="13"/>
      <c r="O177" s="13"/>
      <c r="P177" s="13"/>
      <c r="Q177" s="13"/>
    </row>
    <row r="178" spans="1:26" ht="15.6" customHeight="1" thickBot="1" x14ac:dyDescent="0.3">
      <c r="A178" s="15" t="s">
        <v>538</v>
      </c>
      <c r="B178" s="15" t="s">
        <v>539</v>
      </c>
      <c r="C178" s="13"/>
      <c r="D178" s="15" t="s">
        <v>540</v>
      </c>
      <c r="E178" s="17" t="s">
        <v>183</v>
      </c>
      <c r="F178" s="18">
        <v>72031</v>
      </c>
      <c r="G178" s="15" t="s">
        <v>4950</v>
      </c>
      <c r="H178" s="111" t="s">
        <v>4951</v>
      </c>
      <c r="I178" s="15" t="s">
        <v>541</v>
      </c>
      <c r="J178" s="19">
        <v>45505</v>
      </c>
      <c r="K178" s="17" t="s">
        <v>18</v>
      </c>
      <c r="L178" s="208">
        <v>45120</v>
      </c>
      <c r="M178" s="13"/>
      <c r="N178" s="13"/>
      <c r="O178" s="13"/>
      <c r="P178" s="14"/>
      <c r="Q178" s="14"/>
    </row>
    <row r="179" spans="1:26" ht="15.6" customHeight="1" thickBot="1" x14ac:dyDescent="0.3">
      <c r="A179" s="15" t="s">
        <v>542</v>
      </c>
      <c r="B179" s="15" t="s">
        <v>543</v>
      </c>
      <c r="C179" s="13"/>
      <c r="D179" s="15" t="s">
        <v>544</v>
      </c>
      <c r="E179" s="17" t="s">
        <v>183</v>
      </c>
      <c r="F179" s="18">
        <v>71753</v>
      </c>
      <c r="G179" s="15" t="s">
        <v>5114</v>
      </c>
      <c r="H179" s="91" t="s">
        <v>5115</v>
      </c>
      <c r="I179" s="15" t="s">
        <v>545</v>
      </c>
      <c r="J179" s="19">
        <v>45352</v>
      </c>
      <c r="K179" s="17" t="s">
        <v>18</v>
      </c>
      <c r="L179" s="208">
        <v>44970</v>
      </c>
      <c r="M179" s="13"/>
      <c r="N179" s="13"/>
      <c r="O179" s="13"/>
      <c r="P179" s="14"/>
      <c r="Q179" s="14"/>
    </row>
    <row r="180" spans="1:26" ht="15.6" customHeight="1" thickBot="1" x14ac:dyDescent="0.3">
      <c r="A180" s="15" t="s">
        <v>547</v>
      </c>
      <c r="B180" s="15" t="s">
        <v>548</v>
      </c>
      <c r="C180" s="13"/>
      <c r="D180" s="15" t="s">
        <v>549</v>
      </c>
      <c r="E180" s="17" t="s">
        <v>183</v>
      </c>
      <c r="F180" s="18">
        <v>72110</v>
      </c>
      <c r="G180" s="15" t="s">
        <v>550</v>
      </c>
      <c r="H180" s="20" t="str">
        <f>HYPERLINK("mailto:judge@conwaycounty.org","judge@conwaycounty.org")</f>
        <v>judge@conwaycounty.org</v>
      </c>
      <c r="I180" s="15" t="s">
        <v>551</v>
      </c>
      <c r="J180" s="19">
        <v>45383</v>
      </c>
      <c r="K180" s="17" t="s">
        <v>18</v>
      </c>
      <c r="L180" s="208">
        <v>45061</v>
      </c>
      <c r="M180" s="13"/>
      <c r="N180" s="13"/>
      <c r="O180" s="13"/>
      <c r="P180" s="14"/>
      <c r="Q180" s="14"/>
    </row>
    <row r="181" spans="1:26" ht="15.6" customHeight="1" thickBot="1" x14ac:dyDescent="0.3">
      <c r="A181" s="15" t="s">
        <v>552</v>
      </c>
      <c r="B181" s="15" t="s">
        <v>553</v>
      </c>
      <c r="C181" s="13"/>
      <c r="D181" s="15" t="s">
        <v>554</v>
      </c>
      <c r="E181" s="17" t="s">
        <v>183</v>
      </c>
      <c r="F181" s="18">
        <v>72034</v>
      </c>
      <c r="G181" s="15" t="s">
        <v>4758</v>
      </c>
      <c r="H181" s="91" t="s">
        <v>4759</v>
      </c>
      <c r="I181" s="15" t="s">
        <v>555</v>
      </c>
      <c r="J181" s="19">
        <v>45383</v>
      </c>
      <c r="K181" s="17" t="s">
        <v>18</v>
      </c>
      <c r="L181" s="208">
        <v>45061</v>
      </c>
      <c r="M181" s="13"/>
      <c r="N181" s="13"/>
      <c r="O181" s="13"/>
      <c r="P181" s="14"/>
      <c r="Q181" s="14"/>
    </row>
    <row r="182" spans="1:26" ht="15.6" customHeight="1" thickBot="1" x14ac:dyDescent="0.3">
      <c r="A182" s="15" t="s">
        <v>556</v>
      </c>
      <c r="B182" s="15" t="s">
        <v>557</v>
      </c>
      <c r="C182" s="15"/>
      <c r="D182" s="15" t="s">
        <v>558</v>
      </c>
      <c r="E182" s="17" t="s">
        <v>183</v>
      </c>
      <c r="F182" s="18">
        <v>71832</v>
      </c>
      <c r="G182" s="15" t="s">
        <v>559</v>
      </c>
      <c r="H182" s="20" t="str">
        <f>HYPERLINK("mailto:mkinkade@cccua.edu","mkinkade@cccua.edu")</f>
        <v>mkinkade@cccua.edu</v>
      </c>
      <c r="I182" s="15" t="s">
        <v>560</v>
      </c>
      <c r="J182" s="19">
        <v>45717</v>
      </c>
      <c r="K182" s="17" t="s">
        <v>18</v>
      </c>
      <c r="L182" s="208">
        <v>45322</v>
      </c>
      <c r="M182" s="13"/>
      <c r="N182" s="13"/>
      <c r="O182" s="13"/>
      <c r="P182" s="14"/>
      <c r="Q182" s="14"/>
    </row>
    <row r="183" spans="1:26" ht="15.6" customHeight="1" thickBot="1" x14ac:dyDescent="0.3">
      <c r="A183" s="15" t="s">
        <v>561</v>
      </c>
      <c r="B183" s="15" t="s">
        <v>4374</v>
      </c>
      <c r="C183" s="13"/>
      <c r="D183" s="15" t="s">
        <v>182</v>
      </c>
      <c r="E183" s="17" t="s">
        <v>183</v>
      </c>
      <c r="F183" s="18" t="s">
        <v>4375</v>
      </c>
      <c r="G183" s="90" t="s">
        <v>4762</v>
      </c>
      <c r="H183" s="107" t="s">
        <v>4761</v>
      </c>
      <c r="I183" s="145" t="s">
        <v>4760</v>
      </c>
      <c r="J183" s="19">
        <v>45748</v>
      </c>
      <c r="K183" s="17" t="s">
        <v>18</v>
      </c>
      <c r="L183" s="208">
        <v>45355</v>
      </c>
      <c r="M183" s="13"/>
      <c r="N183" s="13"/>
      <c r="O183" s="13"/>
      <c r="P183" s="14"/>
      <c r="Q183" s="14"/>
    </row>
    <row r="184" spans="1:26" ht="15.6" customHeight="1" thickBot="1" x14ac:dyDescent="0.3">
      <c r="A184" s="15" t="s">
        <v>562</v>
      </c>
      <c r="B184" s="15" t="s">
        <v>563</v>
      </c>
      <c r="C184" s="13"/>
      <c r="D184" s="15" t="s">
        <v>564</v>
      </c>
      <c r="E184" s="17" t="s">
        <v>183</v>
      </c>
      <c r="F184" s="18">
        <v>72956</v>
      </c>
      <c r="G184" s="90" t="s">
        <v>3597</v>
      </c>
      <c r="H184" s="20" t="str">
        <f>HYPERLINK("mailto:county.judge@crawford-county.org","county.judge@crawford-county.org")</f>
        <v>county.judge@crawford-county.org</v>
      </c>
      <c r="I184" s="15" t="s">
        <v>565</v>
      </c>
      <c r="J184" s="19">
        <v>45352</v>
      </c>
      <c r="K184" s="17" t="s">
        <v>18</v>
      </c>
      <c r="L184" s="208">
        <v>45035</v>
      </c>
      <c r="M184" s="13"/>
      <c r="N184" s="13"/>
      <c r="O184" s="13"/>
      <c r="P184" s="14"/>
      <c r="Q184" s="14"/>
    </row>
    <row r="185" spans="1:26" ht="15.6" customHeight="1" thickBot="1" x14ac:dyDescent="0.3">
      <c r="A185" s="15" t="s">
        <v>567</v>
      </c>
      <c r="B185" s="15" t="s">
        <v>568</v>
      </c>
      <c r="C185" s="13"/>
      <c r="D185" s="15" t="s">
        <v>569</v>
      </c>
      <c r="E185" s="17" t="s">
        <v>183</v>
      </c>
      <c r="F185" s="18">
        <v>72364</v>
      </c>
      <c r="G185" s="15" t="s">
        <v>570</v>
      </c>
      <c r="H185" s="5"/>
      <c r="I185" s="5"/>
      <c r="J185" s="19">
        <v>45566</v>
      </c>
      <c r="K185" s="17" t="s">
        <v>18</v>
      </c>
      <c r="L185" s="208">
        <v>45190</v>
      </c>
      <c r="M185" s="13"/>
      <c r="N185" s="13"/>
      <c r="O185" s="13"/>
      <c r="P185" s="14"/>
      <c r="Q185" s="14"/>
    </row>
    <row r="186" spans="1:26" ht="15.6" customHeight="1" thickBot="1" x14ac:dyDescent="0.3">
      <c r="A186" s="15" t="s">
        <v>571</v>
      </c>
      <c r="B186" s="15" t="s">
        <v>572</v>
      </c>
      <c r="C186" s="13"/>
      <c r="D186" s="15" t="s">
        <v>573</v>
      </c>
      <c r="E186" s="17" t="s">
        <v>183</v>
      </c>
      <c r="F186" s="18">
        <v>71635</v>
      </c>
      <c r="G186" s="15" t="s">
        <v>574</v>
      </c>
      <c r="H186" s="20"/>
      <c r="I186" s="15" t="s">
        <v>575</v>
      </c>
      <c r="J186" s="19">
        <v>45413</v>
      </c>
      <c r="K186" s="17" t="s">
        <v>18</v>
      </c>
      <c r="L186" s="208">
        <v>45085</v>
      </c>
      <c r="M186" s="13"/>
      <c r="N186" s="13"/>
      <c r="O186" s="13"/>
      <c r="P186" s="14"/>
      <c r="Q186" s="14"/>
    </row>
    <row r="187" spans="1:26" ht="15.6" customHeight="1" thickBot="1" x14ac:dyDescent="0.3">
      <c r="A187" s="15" t="s">
        <v>576</v>
      </c>
      <c r="B187" s="15" t="s">
        <v>577</v>
      </c>
      <c r="C187" s="13"/>
      <c r="D187" s="15" t="s">
        <v>578</v>
      </c>
      <c r="E187" s="17" t="s">
        <v>183</v>
      </c>
      <c r="F187" s="18">
        <v>71742</v>
      </c>
      <c r="G187" s="15" t="s">
        <v>3598</v>
      </c>
      <c r="H187" s="91" t="s">
        <v>5398</v>
      </c>
      <c r="I187" s="15" t="s">
        <v>579</v>
      </c>
      <c r="J187" s="19">
        <v>45627</v>
      </c>
      <c r="K187" s="17" t="s">
        <v>18</v>
      </c>
      <c r="L187" s="208">
        <v>45315</v>
      </c>
      <c r="M187" s="13"/>
      <c r="N187" s="13"/>
      <c r="O187" s="13"/>
      <c r="P187" s="14"/>
      <c r="Q187" s="14"/>
    </row>
    <row r="188" spans="1:26" ht="15.6" customHeight="1" thickBot="1" x14ac:dyDescent="0.3">
      <c r="A188" s="15" t="s">
        <v>581</v>
      </c>
      <c r="B188" s="15" t="s">
        <v>582</v>
      </c>
      <c r="C188" s="13"/>
      <c r="D188" s="15" t="s">
        <v>558</v>
      </c>
      <c r="E188" s="17" t="s">
        <v>183</v>
      </c>
      <c r="F188" s="18">
        <v>71832</v>
      </c>
      <c r="G188" s="15" t="s">
        <v>4405</v>
      </c>
      <c r="H188" s="111" t="s">
        <v>4406</v>
      </c>
      <c r="I188" s="15" t="s">
        <v>583</v>
      </c>
      <c r="J188" s="19">
        <v>45413</v>
      </c>
      <c r="K188" s="17" t="s">
        <v>18</v>
      </c>
      <c r="L188" s="208">
        <v>45077</v>
      </c>
      <c r="M188" s="13"/>
      <c r="N188" s="13"/>
      <c r="O188" s="13"/>
      <c r="P188" s="14"/>
      <c r="Q188" s="14"/>
    </row>
    <row r="189" spans="1:26" ht="15.6" customHeight="1" thickBot="1" x14ac:dyDescent="0.3">
      <c r="A189" s="15" t="s">
        <v>585</v>
      </c>
      <c r="B189" s="15" t="s">
        <v>586</v>
      </c>
      <c r="C189" s="13"/>
      <c r="D189" s="15" t="s">
        <v>587</v>
      </c>
      <c r="E189" s="17" t="s">
        <v>183</v>
      </c>
      <c r="F189" s="18">
        <v>72365</v>
      </c>
      <c r="G189" s="15"/>
      <c r="H189" s="20"/>
      <c r="I189" s="15" t="s">
        <v>588</v>
      </c>
      <c r="J189" s="19">
        <v>45383</v>
      </c>
      <c r="K189" s="17" t="s">
        <v>18</v>
      </c>
      <c r="L189" s="208">
        <v>45001</v>
      </c>
      <c r="M189" s="13"/>
      <c r="N189" s="155"/>
      <c r="O189" s="29"/>
      <c r="P189" s="29"/>
      <c r="Q189" s="29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6" customHeight="1" thickBot="1" x14ac:dyDescent="0.3">
      <c r="A190" s="15" t="s">
        <v>589</v>
      </c>
      <c r="B190" s="15" t="s">
        <v>590</v>
      </c>
      <c r="C190" s="13"/>
      <c r="D190" s="15" t="s">
        <v>591</v>
      </c>
      <c r="E190" s="17" t="s">
        <v>183</v>
      </c>
      <c r="F190" s="18">
        <v>71655</v>
      </c>
      <c r="G190" s="15" t="s">
        <v>5420</v>
      </c>
      <c r="H190" s="91" t="s">
        <v>5395</v>
      </c>
      <c r="I190" s="15" t="s">
        <v>592</v>
      </c>
      <c r="J190" s="19">
        <v>45717</v>
      </c>
      <c r="K190" s="17" t="s">
        <v>18</v>
      </c>
      <c r="L190" s="208">
        <v>45322</v>
      </c>
      <c r="M190" s="13"/>
      <c r="N190" s="13"/>
      <c r="O190" s="13"/>
      <c r="P190" s="14"/>
      <c r="Q190" s="14"/>
    </row>
    <row r="191" spans="1:26" ht="15.6" customHeight="1" thickBot="1" x14ac:dyDescent="0.3">
      <c r="A191" s="15" t="s">
        <v>4824</v>
      </c>
      <c r="B191" s="15" t="s">
        <v>4825</v>
      </c>
      <c r="C191" s="13"/>
      <c r="D191" s="15" t="s">
        <v>2284</v>
      </c>
      <c r="E191" s="17" t="s">
        <v>183</v>
      </c>
      <c r="F191" s="18" t="s">
        <v>4826</v>
      </c>
      <c r="G191" s="15" t="s">
        <v>4827</v>
      </c>
      <c r="H191" s="91" t="s">
        <v>4828</v>
      </c>
      <c r="I191" s="15" t="s">
        <v>4829</v>
      </c>
      <c r="J191" s="19">
        <v>45505</v>
      </c>
      <c r="K191" s="17" t="s">
        <v>18</v>
      </c>
      <c r="L191" s="208">
        <v>45190</v>
      </c>
      <c r="M191" s="13"/>
      <c r="N191" s="13"/>
      <c r="O191" s="13"/>
      <c r="P191" s="14"/>
      <c r="Q191" s="14"/>
    </row>
    <row r="192" spans="1:26" ht="15.6" customHeight="1" thickBot="1" x14ac:dyDescent="0.3">
      <c r="A192" s="15" t="s">
        <v>593</v>
      </c>
      <c r="B192" s="15" t="s">
        <v>594</v>
      </c>
      <c r="C192" s="15" t="s">
        <v>595</v>
      </c>
      <c r="D192" s="15" t="s">
        <v>348</v>
      </c>
      <c r="E192" s="17" t="s">
        <v>183</v>
      </c>
      <c r="F192" s="18" t="s">
        <v>596</v>
      </c>
      <c r="G192" s="15" t="s">
        <v>597</v>
      </c>
      <c r="H192" s="20" t="str">
        <f>HYPERLINK("mailto:eaec@sbcglobal.net","eaec@sbcglobal.net")</f>
        <v>eaec@sbcglobal.net</v>
      </c>
      <c r="I192" s="15" t="s">
        <v>598</v>
      </c>
      <c r="J192" s="19">
        <v>45627</v>
      </c>
      <c r="K192" s="17" t="s">
        <v>18</v>
      </c>
      <c r="L192" s="208">
        <v>45230</v>
      </c>
      <c r="M192" s="13"/>
      <c r="N192" s="13"/>
      <c r="O192" s="13"/>
      <c r="P192" s="14"/>
      <c r="Q192" s="14"/>
    </row>
    <row r="193" spans="1:26" ht="15.6" customHeight="1" thickBot="1" x14ac:dyDescent="0.3">
      <c r="A193" s="15" t="s">
        <v>599</v>
      </c>
      <c r="B193" s="15" t="s">
        <v>600</v>
      </c>
      <c r="C193" s="13"/>
      <c r="D193" s="15" t="s">
        <v>601</v>
      </c>
      <c r="E193" s="17" t="s">
        <v>183</v>
      </c>
      <c r="F193" s="18">
        <v>72045</v>
      </c>
      <c r="G193" s="15" t="s">
        <v>4746</v>
      </c>
      <c r="H193" s="205" t="s">
        <v>5122</v>
      </c>
      <c r="I193" s="232" t="s">
        <v>5123</v>
      </c>
      <c r="J193" s="19">
        <v>45383</v>
      </c>
      <c r="K193" s="17" t="s">
        <v>18</v>
      </c>
      <c r="L193" s="208">
        <v>44985</v>
      </c>
      <c r="M193" s="13"/>
      <c r="N193" s="13"/>
      <c r="O193" s="13"/>
      <c r="P193" s="14"/>
      <c r="Q193" s="14"/>
    </row>
    <row r="194" spans="1:26" ht="15.6" customHeight="1" thickBot="1" x14ac:dyDescent="0.3">
      <c r="A194" s="15" t="s">
        <v>602</v>
      </c>
      <c r="B194" s="15" t="s">
        <v>603</v>
      </c>
      <c r="C194" s="13"/>
      <c r="D194" s="15" t="s">
        <v>604</v>
      </c>
      <c r="E194" s="17" t="s">
        <v>183</v>
      </c>
      <c r="F194" s="18">
        <v>71861</v>
      </c>
      <c r="G194" s="15" t="s">
        <v>605</v>
      </c>
      <c r="H194" s="20" t="str">
        <f>HYPERLINK("mailto:gary.hines@etbsd.org","gary.hines@etbsd.org")</f>
        <v>gary.hines@etbsd.org</v>
      </c>
      <c r="I194" s="5"/>
      <c r="J194" s="19">
        <v>45383</v>
      </c>
      <c r="K194" s="17" t="s">
        <v>18</v>
      </c>
      <c r="L194" s="208">
        <v>45061</v>
      </c>
      <c r="P194" s="321"/>
      <c r="Q194" s="321"/>
    </row>
    <row r="195" spans="1:26" ht="15.6" customHeight="1" thickBot="1" x14ac:dyDescent="0.3">
      <c r="A195" s="15" t="s">
        <v>4959</v>
      </c>
      <c r="B195" s="15" t="s">
        <v>4960</v>
      </c>
      <c r="C195" s="13"/>
      <c r="D195" s="15" t="s">
        <v>216</v>
      </c>
      <c r="E195" s="17" t="s">
        <v>183</v>
      </c>
      <c r="F195" s="18" t="s">
        <v>4961</v>
      </c>
      <c r="G195" s="15" t="s">
        <v>4962</v>
      </c>
      <c r="H195" s="91" t="s">
        <v>4963</v>
      </c>
      <c r="I195" s="5" t="s">
        <v>4964</v>
      </c>
      <c r="J195" s="19">
        <v>45536</v>
      </c>
      <c r="K195" s="17" t="s">
        <v>1087</v>
      </c>
      <c r="L195" s="208">
        <v>45272</v>
      </c>
      <c r="M195" s="102"/>
      <c r="N195" s="102"/>
      <c r="O195" s="102"/>
      <c r="P195" s="115"/>
      <c r="Q195" s="115"/>
    </row>
    <row r="196" spans="1:26" ht="15.6" customHeight="1" thickBot="1" x14ac:dyDescent="0.3">
      <c r="A196" s="15" t="s">
        <v>4799</v>
      </c>
      <c r="B196" s="15" t="s">
        <v>4800</v>
      </c>
      <c r="C196" s="13"/>
      <c r="D196" s="15" t="s">
        <v>4801</v>
      </c>
      <c r="E196" s="17" t="s">
        <v>183</v>
      </c>
      <c r="F196" s="18" t="s">
        <v>4802</v>
      </c>
      <c r="G196" s="15" t="s">
        <v>4803</v>
      </c>
      <c r="H196" s="91" t="s">
        <v>4804</v>
      </c>
      <c r="I196" s="5" t="s">
        <v>4805</v>
      </c>
      <c r="J196" s="19">
        <v>45474</v>
      </c>
      <c r="K196" s="17" t="s">
        <v>18</v>
      </c>
      <c r="L196" s="208">
        <v>45077</v>
      </c>
      <c r="M196" s="13"/>
      <c r="N196" s="13"/>
      <c r="O196" s="13"/>
      <c r="P196" s="14"/>
      <c r="Q196" s="14"/>
    </row>
    <row r="197" spans="1:26" ht="15.6" customHeight="1" thickBot="1" x14ac:dyDescent="0.3">
      <c r="A197" s="15" t="s">
        <v>606</v>
      </c>
      <c r="B197" s="15" t="s">
        <v>607</v>
      </c>
      <c r="C197" s="13"/>
      <c r="D197" s="15" t="s">
        <v>608</v>
      </c>
      <c r="E197" s="17" t="s">
        <v>183</v>
      </c>
      <c r="F197" s="18">
        <v>72136</v>
      </c>
      <c r="G197" s="15"/>
      <c r="H197" s="91" t="s">
        <v>4177</v>
      </c>
      <c r="I197" s="15" t="s">
        <v>609</v>
      </c>
      <c r="J197" s="19">
        <v>45383</v>
      </c>
      <c r="K197" s="17" t="s">
        <v>18</v>
      </c>
      <c r="L197" s="208">
        <v>45061</v>
      </c>
      <c r="M197" s="13"/>
      <c r="N197" s="13"/>
      <c r="O197" s="13"/>
      <c r="P197" s="14"/>
      <c r="Q197" s="14"/>
    </row>
    <row r="198" spans="1:26" ht="15.6" customHeight="1" thickBot="1" x14ac:dyDescent="0.3">
      <c r="A198" s="15" t="s">
        <v>610</v>
      </c>
      <c r="B198" s="15" t="s">
        <v>611</v>
      </c>
      <c r="C198" s="13"/>
      <c r="D198" s="15" t="s">
        <v>612</v>
      </c>
      <c r="E198" s="17" t="s">
        <v>183</v>
      </c>
      <c r="F198" s="18">
        <v>72901</v>
      </c>
      <c r="G198" s="15" t="s">
        <v>613</v>
      </c>
      <c r="H198" s="91" t="s">
        <v>5453</v>
      </c>
      <c r="I198" s="15" t="s">
        <v>614</v>
      </c>
      <c r="J198" s="19">
        <v>45352</v>
      </c>
      <c r="K198" s="17" t="s">
        <v>18</v>
      </c>
      <c r="L198" s="208">
        <v>45035</v>
      </c>
      <c r="M198" s="13"/>
      <c r="N198" s="13"/>
      <c r="O198" s="13"/>
      <c r="P198" s="14"/>
      <c r="Q198" s="14"/>
    </row>
    <row r="199" spans="1:26" ht="15.6" customHeight="1" thickBot="1" x14ac:dyDescent="0.3">
      <c r="A199" s="15" t="s">
        <v>615</v>
      </c>
      <c r="B199" s="15" t="s">
        <v>4416</v>
      </c>
      <c r="C199" s="15" t="s">
        <v>616</v>
      </c>
      <c r="D199" s="15" t="s">
        <v>617</v>
      </c>
      <c r="E199" s="17" t="s">
        <v>183</v>
      </c>
      <c r="F199" s="18">
        <v>71642</v>
      </c>
      <c r="G199" s="15" t="s">
        <v>3645</v>
      </c>
      <c r="H199" s="20" t="str">
        <f>HYPERLINK("mailto:townoffountainhill@gmail.com","townoffountainhill@gmail.com")</f>
        <v>townoffountainhill@gmail.com</v>
      </c>
      <c r="I199" s="15" t="s">
        <v>618</v>
      </c>
      <c r="J199" s="19">
        <v>45748</v>
      </c>
      <c r="K199" s="17" t="s">
        <v>18</v>
      </c>
      <c r="L199" s="208">
        <v>45369</v>
      </c>
      <c r="M199" s="13"/>
      <c r="N199" s="13"/>
      <c r="O199" s="13"/>
      <c r="P199" s="14"/>
      <c r="Q199" s="14"/>
    </row>
    <row r="200" spans="1:26" ht="15.6" customHeight="1" thickBot="1" x14ac:dyDescent="0.3">
      <c r="A200" s="15" t="s">
        <v>619</v>
      </c>
      <c r="B200" s="15" t="s">
        <v>620</v>
      </c>
      <c r="C200" s="13"/>
      <c r="D200" s="15" t="s">
        <v>69</v>
      </c>
      <c r="E200" s="17" t="s">
        <v>183</v>
      </c>
      <c r="F200" s="18">
        <v>72949</v>
      </c>
      <c r="G200" s="15" t="s">
        <v>4648</v>
      </c>
      <c r="H200" s="91" t="s">
        <v>4104</v>
      </c>
      <c r="I200" s="15" t="s">
        <v>621</v>
      </c>
      <c r="J200" s="19">
        <v>45689</v>
      </c>
      <c r="K200" s="17" t="s">
        <v>18</v>
      </c>
      <c r="L200" s="208">
        <v>45355</v>
      </c>
      <c r="M200" s="13"/>
      <c r="N200" s="13"/>
      <c r="O200" s="13"/>
      <c r="P200" s="14"/>
      <c r="Q200" s="14"/>
    </row>
    <row r="201" spans="1:26" ht="15.6" customHeight="1" thickBot="1" x14ac:dyDescent="0.3">
      <c r="A201" s="15" t="s">
        <v>622</v>
      </c>
      <c r="B201" s="15" t="s">
        <v>623</v>
      </c>
      <c r="C201" s="15" t="s">
        <v>624</v>
      </c>
      <c r="D201" s="15" t="s">
        <v>625</v>
      </c>
      <c r="E201" s="17" t="s">
        <v>183</v>
      </c>
      <c r="F201" s="18">
        <v>72734</v>
      </c>
      <c r="G201" s="15" t="s">
        <v>626</v>
      </c>
      <c r="H201" s="20" t="str">
        <f>HYPERLINK("mailto:cripps_99@yahoo.com","cripps_99@yahoo.com")</f>
        <v>cripps_99@yahoo.com</v>
      </c>
      <c r="I201" s="15" t="s">
        <v>627</v>
      </c>
      <c r="J201" s="19">
        <v>45689</v>
      </c>
      <c r="K201" s="17" t="s">
        <v>18</v>
      </c>
      <c r="L201" s="208">
        <v>45342</v>
      </c>
      <c r="M201" s="13"/>
      <c r="N201" s="13"/>
      <c r="O201" s="13"/>
      <c r="P201" s="14"/>
      <c r="Q201" s="14"/>
    </row>
    <row r="202" spans="1:26" ht="15.6" customHeight="1" thickBot="1" x14ac:dyDescent="0.3">
      <c r="A202" s="15" t="s">
        <v>628</v>
      </c>
      <c r="B202" s="15" t="s">
        <v>629</v>
      </c>
      <c r="C202" s="13"/>
      <c r="D202" s="15" t="s">
        <v>630</v>
      </c>
      <c r="E202" s="17" t="s">
        <v>183</v>
      </c>
      <c r="F202" s="18">
        <v>72014</v>
      </c>
      <c r="G202" s="15" t="s">
        <v>631</v>
      </c>
      <c r="H202" s="20" t="str">
        <f>HYPERLINK("mailto:jehoupt@gmail.com","jehoupt@gmail.com")</f>
        <v>jehoupt@gmail.com</v>
      </c>
      <c r="I202" s="15" t="s">
        <v>4521</v>
      </c>
      <c r="J202" s="19">
        <v>45505</v>
      </c>
      <c r="K202" s="17" t="s">
        <v>18</v>
      </c>
      <c r="L202" s="208">
        <v>45147</v>
      </c>
      <c r="M202" s="102"/>
      <c r="N202" s="102"/>
      <c r="O202" s="102"/>
      <c r="P202" s="115"/>
      <c r="Q202" s="344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6" customHeight="1" thickBot="1" x14ac:dyDescent="0.3">
      <c r="A203" s="15" t="s">
        <v>632</v>
      </c>
      <c r="B203" s="15" t="s">
        <v>633</v>
      </c>
      <c r="C203" s="13"/>
      <c r="D203" s="15" t="s">
        <v>227</v>
      </c>
      <c r="E203" s="17" t="s">
        <v>183</v>
      </c>
      <c r="F203" s="18">
        <v>72653</v>
      </c>
      <c r="G203" s="15" t="s">
        <v>634</v>
      </c>
      <c r="H203" s="20"/>
      <c r="I203" s="15" t="s">
        <v>635</v>
      </c>
      <c r="J203" s="19">
        <v>45413</v>
      </c>
      <c r="K203" s="17" t="s">
        <v>18</v>
      </c>
      <c r="L203" s="208">
        <v>45027</v>
      </c>
      <c r="P203" s="321"/>
      <c r="Q203" s="321"/>
    </row>
    <row r="204" spans="1:26" ht="15.6" customHeight="1" thickBot="1" x14ac:dyDescent="0.3">
      <c r="A204" s="15" t="s">
        <v>636</v>
      </c>
      <c r="B204" s="15" t="s">
        <v>637</v>
      </c>
      <c r="C204" s="13"/>
      <c r="D204" s="15" t="s">
        <v>374</v>
      </c>
      <c r="E204" s="17" t="s">
        <v>183</v>
      </c>
      <c r="F204" s="18">
        <v>72058</v>
      </c>
      <c r="G204" s="15" t="s">
        <v>638</v>
      </c>
      <c r="H204" s="5"/>
      <c r="I204" s="15" t="s">
        <v>639</v>
      </c>
      <c r="J204" s="19">
        <v>45413</v>
      </c>
      <c r="K204" s="17" t="s">
        <v>18</v>
      </c>
      <c r="L204" s="208">
        <v>45061</v>
      </c>
      <c r="M204" s="13"/>
      <c r="N204" s="13"/>
      <c r="O204" s="13"/>
      <c r="P204" s="14"/>
      <c r="Q204" s="14"/>
    </row>
    <row r="205" spans="1:26" ht="15.6" customHeight="1" thickBot="1" x14ac:dyDescent="0.3">
      <c r="A205" s="15" t="s">
        <v>640</v>
      </c>
      <c r="B205" s="15" t="s">
        <v>641</v>
      </c>
      <c r="C205" s="13"/>
      <c r="D205" s="15" t="s">
        <v>580</v>
      </c>
      <c r="E205" s="17" t="s">
        <v>183</v>
      </c>
      <c r="F205" s="18">
        <v>71923</v>
      </c>
      <c r="G205" s="15" t="s">
        <v>642</v>
      </c>
      <c r="H205" s="20" t="s">
        <v>643</v>
      </c>
      <c r="I205" s="15" t="s">
        <v>644</v>
      </c>
      <c r="J205" s="19">
        <v>45474</v>
      </c>
      <c r="K205" s="17" t="s">
        <v>18</v>
      </c>
      <c r="L205" s="208">
        <v>45070</v>
      </c>
      <c r="M205" s="13"/>
      <c r="N205" s="13"/>
      <c r="O205" s="13"/>
      <c r="P205" s="14"/>
      <c r="Q205" s="14"/>
    </row>
    <row r="206" spans="1:26" ht="15.6" customHeight="1" thickBot="1" x14ac:dyDescent="0.3">
      <c r="A206" s="15" t="s">
        <v>645</v>
      </c>
      <c r="B206" s="15" t="s">
        <v>646</v>
      </c>
      <c r="C206" s="13"/>
      <c r="D206" s="15" t="s">
        <v>204</v>
      </c>
      <c r="E206" s="17" t="s">
        <v>183</v>
      </c>
      <c r="F206" s="18">
        <v>72209</v>
      </c>
      <c r="G206" s="15" t="s">
        <v>647</v>
      </c>
      <c r="H206" s="20" t="str">
        <f>HYPERLINK("mailto:norvellmystee@aol.com","norvellmystee@aol.com")</f>
        <v>norvellmystee@aol.com</v>
      </c>
      <c r="I206" s="15" t="s">
        <v>648</v>
      </c>
      <c r="J206" s="19">
        <v>45597</v>
      </c>
      <c r="K206" s="17" t="s">
        <v>18</v>
      </c>
      <c r="L206" s="208">
        <v>45198</v>
      </c>
      <c r="M206" s="13"/>
      <c r="N206" s="13"/>
      <c r="O206" s="13"/>
      <c r="P206" s="14"/>
      <c r="Q206" s="14"/>
    </row>
    <row r="207" spans="1:26" ht="15.6" customHeight="1" thickBot="1" x14ac:dyDescent="0.3">
      <c r="A207" s="15" t="s">
        <v>3509</v>
      </c>
      <c r="B207" s="15" t="s">
        <v>3510</v>
      </c>
      <c r="C207" s="13"/>
      <c r="D207" s="15" t="s">
        <v>3511</v>
      </c>
      <c r="E207" s="17" t="s">
        <v>183</v>
      </c>
      <c r="F207" s="18" t="s">
        <v>3512</v>
      </c>
      <c r="G207" s="15" t="s">
        <v>3513</v>
      </c>
      <c r="H207" s="91"/>
      <c r="I207" s="15" t="s">
        <v>4604</v>
      </c>
      <c r="J207" s="19">
        <v>45292</v>
      </c>
      <c r="K207" s="17" t="s">
        <v>18</v>
      </c>
      <c r="L207" s="208">
        <v>44895</v>
      </c>
      <c r="M207" s="13"/>
      <c r="N207" s="24"/>
      <c r="O207" s="24"/>
      <c r="P207" s="22"/>
      <c r="Q207" s="14"/>
    </row>
    <row r="208" spans="1:26" ht="15.6" customHeight="1" thickBot="1" x14ac:dyDescent="0.3">
      <c r="A208" s="15" t="s">
        <v>4918</v>
      </c>
      <c r="B208" s="15" t="s">
        <v>4990</v>
      </c>
      <c r="C208" s="13"/>
      <c r="D208" s="15" t="s">
        <v>4919</v>
      </c>
      <c r="E208" s="17" t="s">
        <v>183</v>
      </c>
      <c r="F208" s="18" t="s">
        <v>4920</v>
      </c>
      <c r="G208" s="15" t="s">
        <v>4921</v>
      </c>
      <c r="H208" s="91" t="s">
        <v>4922</v>
      </c>
      <c r="I208" s="15" t="s">
        <v>4923</v>
      </c>
      <c r="J208" s="19">
        <v>45505</v>
      </c>
      <c r="K208" s="17" t="s">
        <v>18</v>
      </c>
      <c r="L208" s="208">
        <v>45230</v>
      </c>
      <c r="M208" s="13" t="s">
        <v>4924</v>
      </c>
      <c r="N208" s="24"/>
      <c r="O208" s="24"/>
      <c r="P208" s="22"/>
      <c r="Q208" s="14"/>
    </row>
    <row r="209" spans="1:26" ht="15.6" customHeight="1" thickBot="1" x14ac:dyDescent="0.3">
      <c r="A209" s="15" t="s">
        <v>649</v>
      </c>
      <c r="B209" s="15" t="s">
        <v>650</v>
      </c>
      <c r="C209" s="13"/>
      <c r="D209" s="15" t="s">
        <v>651</v>
      </c>
      <c r="E209" s="17" t="s">
        <v>183</v>
      </c>
      <c r="F209" s="18">
        <v>72432</v>
      </c>
      <c r="G209" s="15" t="s">
        <v>5221</v>
      </c>
      <c r="H209" s="91" t="s">
        <v>5222</v>
      </c>
      <c r="I209" s="15" t="s">
        <v>652</v>
      </c>
      <c r="J209" s="19">
        <v>45748</v>
      </c>
      <c r="K209" s="17" t="s">
        <v>18</v>
      </c>
      <c r="L209" s="208">
        <v>45355</v>
      </c>
      <c r="M209" s="13"/>
      <c r="N209" s="13"/>
      <c r="O209" s="13"/>
      <c r="P209" s="14"/>
      <c r="Q209" s="14"/>
    </row>
    <row r="210" spans="1:26" ht="15.6" customHeight="1" thickBot="1" x14ac:dyDescent="0.3">
      <c r="A210" s="15" t="s">
        <v>653</v>
      </c>
      <c r="B210" s="15" t="s">
        <v>654</v>
      </c>
      <c r="C210" s="13"/>
      <c r="D210" s="15" t="s">
        <v>554</v>
      </c>
      <c r="E210" s="17" t="s">
        <v>183</v>
      </c>
      <c r="F210" s="18">
        <v>72032</v>
      </c>
      <c r="G210" s="5"/>
      <c r="H210" s="5"/>
      <c r="I210" s="5"/>
      <c r="J210" s="19">
        <v>45597</v>
      </c>
      <c r="K210" s="17" t="s">
        <v>18</v>
      </c>
      <c r="L210" s="208">
        <v>45209</v>
      </c>
      <c r="M210" s="13"/>
      <c r="N210" s="13"/>
      <c r="O210" s="13"/>
      <c r="P210" s="14"/>
      <c r="Q210" s="14"/>
    </row>
    <row r="211" spans="1:26" ht="15.6" customHeight="1" thickBot="1" x14ac:dyDescent="0.3">
      <c r="A211" s="15" t="s">
        <v>3514</v>
      </c>
      <c r="B211" s="15" t="s">
        <v>3515</v>
      </c>
      <c r="C211" s="13"/>
      <c r="D211" s="15" t="s">
        <v>566</v>
      </c>
      <c r="E211" s="17" t="s">
        <v>183</v>
      </c>
      <c r="F211" s="18" t="s">
        <v>3516</v>
      </c>
      <c r="G211" s="5" t="s">
        <v>3517</v>
      </c>
      <c r="H211" s="111" t="s">
        <v>3518</v>
      </c>
      <c r="I211" s="5" t="s">
        <v>3519</v>
      </c>
      <c r="J211" s="19">
        <v>45658</v>
      </c>
      <c r="K211" s="17" t="s">
        <v>18</v>
      </c>
      <c r="L211" s="208">
        <v>45272</v>
      </c>
      <c r="M211" s="13"/>
      <c r="N211" s="13"/>
      <c r="O211" s="13"/>
      <c r="P211" s="14"/>
      <c r="Q211" s="14"/>
    </row>
    <row r="212" spans="1:26" ht="15.6" customHeight="1" thickBot="1" x14ac:dyDescent="0.3">
      <c r="A212" s="15" t="s">
        <v>655</v>
      </c>
      <c r="B212" s="15" t="s">
        <v>656</v>
      </c>
      <c r="C212" s="13"/>
      <c r="D212" s="15" t="s">
        <v>394</v>
      </c>
      <c r="E212" s="17" t="s">
        <v>183</v>
      </c>
      <c r="F212" s="18">
        <v>71802</v>
      </c>
      <c r="G212" s="90" t="s">
        <v>4014</v>
      </c>
      <c r="H212" s="214" t="s">
        <v>4015</v>
      </c>
      <c r="I212" s="15" t="s">
        <v>657</v>
      </c>
      <c r="J212" s="19">
        <v>45689</v>
      </c>
      <c r="K212" s="17" t="s">
        <v>18</v>
      </c>
      <c r="L212" s="208">
        <v>45301</v>
      </c>
      <c r="M212" s="13"/>
      <c r="N212" s="13"/>
      <c r="O212" s="13"/>
      <c r="P212" s="14"/>
      <c r="Q212" s="14"/>
    </row>
    <row r="213" spans="1:26" ht="15.6" customHeight="1" thickBot="1" x14ac:dyDescent="0.3">
      <c r="A213" s="15" t="s">
        <v>658</v>
      </c>
      <c r="B213" s="15" t="s">
        <v>659</v>
      </c>
      <c r="C213" s="13"/>
      <c r="D213" s="15" t="s">
        <v>660</v>
      </c>
      <c r="E213" s="17" t="s">
        <v>183</v>
      </c>
      <c r="F213" s="18">
        <v>71842</v>
      </c>
      <c r="G213" s="15" t="s">
        <v>5268</v>
      </c>
      <c r="H213" s="294" t="s">
        <v>5269</v>
      </c>
      <c r="I213" s="15" t="s">
        <v>661</v>
      </c>
      <c r="J213" s="19">
        <v>45383</v>
      </c>
      <c r="K213" s="17" t="s">
        <v>18</v>
      </c>
      <c r="L213" s="208">
        <v>44992</v>
      </c>
      <c r="M213" s="13"/>
      <c r="N213" s="13"/>
      <c r="O213" s="13"/>
      <c r="P213" s="14"/>
      <c r="Q213" s="14"/>
    </row>
    <row r="214" spans="1:26" ht="15.6" customHeight="1" thickBot="1" x14ac:dyDescent="0.3">
      <c r="A214" s="15" t="s">
        <v>662</v>
      </c>
      <c r="B214" s="15" t="s">
        <v>663</v>
      </c>
      <c r="C214" s="13"/>
      <c r="D214" s="15" t="s">
        <v>664</v>
      </c>
      <c r="E214" s="17" t="s">
        <v>183</v>
      </c>
      <c r="F214" s="18">
        <v>71913</v>
      </c>
      <c r="G214" s="15" t="s">
        <v>665</v>
      </c>
      <c r="H214" s="330" t="s">
        <v>666</v>
      </c>
      <c r="I214" s="5" t="s">
        <v>667</v>
      </c>
      <c r="J214" s="19">
        <v>45505</v>
      </c>
      <c r="K214" s="17" t="s">
        <v>18</v>
      </c>
      <c r="L214" s="208">
        <v>45120</v>
      </c>
      <c r="M214" s="13"/>
      <c r="N214" s="13"/>
      <c r="O214" s="13"/>
      <c r="P214" s="14"/>
      <c r="Q214" s="14"/>
    </row>
    <row r="215" spans="1:26" ht="15.6" customHeight="1" thickBot="1" x14ac:dyDescent="0.3">
      <c r="A215" s="15" t="s">
        <v>669</v>
      </c>
      <c r="B215" s="15" t="s">
        <v>670</v>
      </c>
      <c r="C215" s="13"/>
      <c r="D215" s="15" t="s">
        <v>668</v>
      </c>
      <c r="E215" s="17" t="s">
        <v>183</v>
      </c>
      <c r="F215" s="18">
        <v>71852</v>
      </c>
      <c r="G215" s="15" t="s">
        <v>5206</v>
      </c>
      <c r="H215" s="91" t="s">
        <v>5207</v>
      </c>
      <c r="I215" s="15" t="s">
        <v>671</v>
      </c>
      <c r="J215" s="19">
        <v>45474</v>
      </c>
      <c r="K215" s="17" t="s">
        <v>18</v>
      </c>
      <c r="L215" s="208">
        <v>45085</v>
      </c>
      <c r="M215" s="13"/>
      <c r="N215" s="13"/>
      <c r="O215" s="13"/>
      <c r="P215" s="14"/>
      <c r="Q215" s="14"/>
    </row>
    <row r="216" spans="1:26" ht="15.6" customHeight="1" thickBot="1" x14ac:dyDescent="0.3">
      <c r="A216" s="15" t="s">
        <v>672</v>
      </c>
      <c r="B216" s="15" t="s">
        <v>673</v>
      </c>
      <c r="C216" s="13"/>
      <c r="D216" s="15" t="s">
        <v>668</v>
      </c>
      <c r="E216" s="17" t="s">
        <v>183</v>
      </c>
      <c r="F216" s="18" t="s">
        <v>674</v>
      </c>
      <c r="G216" s="15" t="s">
        <v>675</v>
      </c>
      <c r="H216" s="20" t="str">
        <f>HYPERLINK("mailto:howardcha@sbcglobal.net","howardcha@sbcglobal.net")</f>
        <v>howardcha@sbcglobal.net</v>
      </c>
      <c r="I216" s="15" t="s">
        <v>676</v>
      </c>
      <c r="J216" s="19">
        <v>45597</v>
      </c>
      <c r="K216" s="17" t="s">
        <v>18</v>
      </c>
      <c r="L216" s="208">
        <v>45190</v>
      </c>
      <c r="M216" s="13"/>
      <c r="N216" s="13"/>
      <c r="O216" s="13"/>
      <c r="P216" s="14"/>
      <c r="Q216" s="14"/>
    </row>
    <row r="217" spans="1:26" ht="15.6" customHeight="1" thickBot="1" x14ac:dyDescent="0.3">
      <c r="A217" s="15" t="s">
        <v>677</v>
      </c>
      <c r="B217" s="15" t="s">
        <v>678</v>
      </c>
      <c r="C217" s="13"/>
      <c r="D217" s="15" t="s">
        <v>679</v>
      </c>
      <c r="E217" s="17" t="s">
        <v>183</v>
      </c>
      <c r="F217" s="18">
        <v>72501</v>
      </c>
      <c r="G217" s="15" t="s">
        <v>5394</v>
      </c>
      <c r="H217" s="20" t="s">
        <v>680</v>
      </c>
      <c r="I217" s="15" t="s">
        <v>681</v>
      </c>
      <c r="J217" s="19">
        <v>45352</v>
      </c>
      <c r="K217" s="17" t="s">
        <v>18</v>
      </c>
      <c r="L217" s="208">
        <v>44970</v>
      </c>
      <c r="M217" s="13"/>
      <c r="N217" s="13"/>
      <c r="O217" s="13"/>
      <c r="P217" s="14"/>
      <c r="Q217" s="14"/>
    </row>
    <row r="218" spans="1:26" ht="15.6" customHeight="1" thickBot="1" x14ac:dyDescent="0.3">
      <c r="A218" s="15" t="s">
        <v>682</v>
      </c>
      <c r="B218" s="15" t="s">
        <v>683</v>
      </c>
      <c r="C218" s="13"/>
      <c r="D218" s="15" t="s">
        <v>684</v>
      </c>
      <c r="E218" s="17" t="s">
        <v>183</v>
      </c>
      <c r="F218" s="18">
        <v>72020</v>
      </c>
      <c r="G218" s="15" t="s">
        <v>685</v>
      </c>
      <c r="H218" s="20" t="str">
        <f>HYPERLINK("mailto:thomasijwater@yahoo.com","thomasijwater@yahoo.com")</f>
        <v>thomasijwater@yahoo.com</v>
      </c>
      <c r="I218" s="15" t="s">
        <v>686</v>
      </c>
      <c r="J218" s="19">
        <v>45474</v>
      </c>
      <c r="K218" s="17" t="s">
        <v>18</v>
      </c>
      <c r="L218" s="208">
        <v>45147</v>
      </c>
      <c r="M218" s="13"/>
      <c r="N218" s="22"/>
      <c r="O218" s="22"/>
      <c r="P218" s="22"/>
      <c r="Q218" s="22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6" customHeight="1" thickBot="1" x14ac:dyDescent="0.3">
      <c r="A219" s="24" t="s">
        <v>3520</v>
      </c>
      <c r="B219" s="24" t="s">
        <v>1412</v>
      </c>
      <c r="C219" s="24" t="s">
        <v>3478</v>
      </c>
      <c r="D219" s="24" t="s">
        <v>747</v>
      </c>
      <c r="E219" s="30" t="s">
        <v>183</v>
      </c>
      <c r="F219" s="119">
        <v>72556</v>
      </c>
      <c r="G219" s="24" t="s">
        <v>3521</v>
      </c>
      <c r="H219" s="314" t="s">
        <v>3522</v>
      </c>
      <c r="I219" s="45" t="s">
        <v>3523</v>
      </c>
      <c r="J219" s="146">
        <v>45658</v>
      </c>
      <c r="K219" s="30" t="s">
        <v>18</v>
      </c>
      <c r="L219" s="210">
        <v>45260</v>
      </c>
      <c r="M219" s="27"/>
      <c r="N219" s="13"/>
      <c r="O219" s="13"/>
      <c r="P219" s="13"/>
      <c r="Q219" s="13"/>
    </row>
    <row r="220" spans="1:26" ht="15.6" customHeight="1" thickBot="1" x14ac:dyDescent="0.3">
      <c r="A220" s="24" t="s">
        <v>4880</v>
      </c>
      <c r="B220" s="24" t="s">
        <v>4881</v>
      </c>
      <c r="C220" s="24"/>
      <c r="D220" s="24" t="s">
        <v>438</v>
      </c>
      <c r="E220" s="30" t="s">
        <v>183</v>
      </c>
      <c r="F220" s="119">
        <v>72112</v>
      </c>
      <c r="G220" s="24" t="s">
        <v>4882</v>
      </c>
      <c r="H220" s="314" t="s">
        <v>4883</v>
      </c>
      <c r="I220" s="45" t="s">
        <v>4884</v>
      </c>
      <c r="J220" s="146">
        <v>45505</v>
      </c>
      <c r="K220" s="30" t="s">
        <v>18</v>
      </c>
      <c r="L220" s="210">
        <v>45147</v>
      </c>
      <c r="M220" s="27"/>
      <c r="N220" s="13"/>
      <c r="O220" s="13"/>
      <c r="P220" s="13"/>
      <c r="Q220" s="13"/>
    </row>
    <row r="221" spans="1:26" ht="15.6" customHeight="1" thickBot="1" x14ac:dyDescent="0.3">
      <c r="A221" s="15" t="s">
        <v>687</v>
      </c>
      <c r="B221" s="15" t="s">
        <v>688</v>
      </c>
      <c r="C221" s="13"/>
      <c r="D221" s="15" t="s">
        <v>397</v>
      </c>
      <c r="E221" s="17" t="s">
        <v>183</v>
      </c>
      <c r="F221" s="18">
        <v>72348</v>
      </c>
      <c r="G221" s="15" t="s">
        <v>689</v>
      </c>
      <c r="H221" s="111" t="s">
        <v>4254</v>
      </c>
      <c r="I221" s="15" t="s">
        <v>690</v>
      </c>
      <c r="J221" s="19">
        <v>45689</v>
      </c>
      <c r="K221" s="17" t="s">
        <v>18</v>
      </c>
      <c r="L221" s="208">
        <v>45330</v>
      </c>
      <c r="M221" s="13"/>
      <c r="N221" s="13"/>
      <c r="O221" s="13"/>
      <c r="P221" s="14"/>
      <c r="Q221" s="14"/>
    </row>
    <row r="222" spans="1:26" ht="15.6" customHeight="1" thickBot="1" x14ac:dyDescent="0.3">
      <c r="A222" s="15" t="s">
        <v>693</v>
      </c>
      <c r="B222" s="15" t="s">
        <v>694</v>
      </c>
      <c r="C222" s="13"/>
      <c r="D222" s="15" t="s">
        <v>695</v>
      </c>
      <c r="E222" s="17" t="s">
        <v>183</v>
      </c>
      <c r="F222" s="18">
        <v>71957</v>
      </c>
      <c r="G222" s="15" t="s">
        <v>696</v>
      </c>
      <c r="H222" s="20" t="str">
        <f>HYPERLINK("mailto:billbarnes@mountainharborresort.com","billbarnes@mountainharborresort.com")</f>
        <v>billbarnes@mountainharborresort.com</v>
      </c>
      <c r="I222" s="15" t="s">
        <v>697</v>
      </c>
      <c r="J222" s="19">
        <v>45474</v>
      </c>
      <c r="K222" s="17" t="s">
        <v>18</v>
      </c>
      <c r="L222" s="208">
        <v>45070</v>
      </c>
      <c r="M222" s="13"/>
      <c r="N222" s="13"/>
      <c r="O222" s="13"/>
      <c r="P222" s="14"/>
      <c r="Q222" s="14"/>
    </row>
    <row r="223" spans="1:26" ht="15.6" customHeight="1" thickBot="1" x14ac:dyDescent="0.3">
      <c r="A223" s="15" t="s">
        <v>698</v>
      </c>
      <c r="B223" s="15" t="s">
        <v>699</v>
      </c>
      <c r="C223" s="13"/>
      <c r="D223" s="15" t="s">
        <v>194</v>
      </c>
      <c r="E223" s="17" t="s">
        <v>183</v>
      </c>
      <c r="F223" s="18">
        <v>71601</v>
      </c>
      <c r="G223" s="15" t="s">
        <v>4409</v>
      </c>
      <c r="H223" s="20" t="str">
        <f>HYPERLINK("mailto:laddwaterusers@sbcglobal.net","laddwaterusers@sbcglobal.net")</f>
        <v>laddwaterusers@sbcglobal.net</v>
      </c>
      <c r="I223" s="15" t="s">
        <v>700</v>
      </c>
      <c r="J223" s="19">
        <v>45413</v>
      </c>
      <c r="K223" s="17" t="s">
        <v>18</v>
      </c>
      <c r="L223" s="208">
        <v>45027</v>
      </c>
      <c r="M223" s="13"/>
      <c r="N223" s="13"/>
      <c r="O223" s="13"/>
      <c r="P223" s="14"/>
      <c r="Q223" s="14"/>
    </row>
    <row r="224" spans="1:26" ht="15.6" customHeight="1" thickBot="1" x14ac:dyDescent="0.3">
      <c r="A224" s="15" t="s">
        <v>701</v>
      </c>
      <c r="B224" s="15" t="s">
        <v>702</v>
      </c>
      <c r="C224" s="13"/>
      <c r="D224" s="15" t="s">
        <v>703</v>
      </c>
      <c r="E224" s="17" t="s">
        <v>183</v>
      </c>
      <c r="F224" s="18">
        <v>72642</v>
      </c>
      <c r="G224" s="15"/>
      <c r="H224" s="20" t="str">
        <f>HYPERLINK("mailto:lmpwa@hotmail.com","lmpwa@hotmail.com")</f>
        <v>lmpwa@hotmail.com</v>
      </c>
      <c r="I224" s="15" t="s">
        <v>704</v>
      </c>
      <c r="J224" s="19">
        <v>45748</v>
      </c>
      <c r="K224" s="17" t="s">
        <v>18</v>
      </c>
      <c r="L224" s="208">
        <v>45355</v>
      </c>
      <c r="M224" s="13"/>
      <c r="N224" s="13"/>
      <c r="O224" s="13"/>
      <c r="P224" s="14"/>
      <c r="Q224" s="14"/>
    </row>
    <row r="225" spans="1:17" ht="15.6" customHeight="1" thickBot="1" x14ac:dyDescent="0.3">
      <c r="A225" s="15" t="s">
        <v>705</v>
      </c>
      <c r="B225" s="15" t="s">
        <v>706</v>
      </c>
      <c r="C225" s="13"/>
      <c r="D225" s="15" t="s">
        <v>707</v>
      </c>
      <c r="E225" s="17" t="s">
        <v>183</v>
      </c>
      <c r="F225" s="18">
        <v>72941</v>
      </c>
      <c r="G225" s="15" t="s">
        <v>5462</v>
      </c>
      <c r="H225" s="91" t="s">
        <v>5463</v>
      </c>
      <c r="I225" s="15" t="s">
        <v>5464</v>
      </c>
      <c r="J225" s="19">
        <v>45717</v>
      </c>
      <c r="K225" s="17" t="s">
        <v>18</v>
      </c>
      <c r="L225" s="208">
        <v>45342</v>
      </c>
      <c r="M225" s="13"/>
      <c r="N225" s="13"/>
      <c r="O225" s="15"/>
      <c r="P225" s="14"/>
      <c r="Q225" s="14"/>
    </row>
    <row r="226" spans="1:17" ht="15.6" customHeight="1" thickBot="1" x14ac:dyDescent="0.3">
      <c r="A226" s="15" t="s">
        <v>708</v>
      </c>
      <c r="B226" s="15" t="s">
        <v>709</v>
      </c>
      <c r="C226" s="13"/>
      <c r="D226" s="15" t="s">
        <v>710</v>
      </c>
      <c r="E226" s="17" t="s">
        <v>183</v>
      </c>
      <c r="F226" s="18">
        <v>72457</v>
      </c>
      <c r="G226" s="15" t="s">
        <v>711</v>
      </c>
      <c r="H226" s="20" t="str">
        <f>HYPERLINK("mailto:Lcrwd@bscn.com","Lcrwd@bscn.com")</f>
        <v>Lcrwd@bscn.com</v>
      </c>
      <c r="I226" s="15" t="s">
        <v>712</v>
      </c>
      <c r="J226" s="19">
        <v>45627</v>
      </c>
      <c r="K226" s="17" t="s">
        <v>18</v>
      </c>
      <c r="L226" s="208">
        <v>45238</v>
      </c>
      <c r="M226" s="13"/>
      <c r="N226" s="13"/>
      <c r="O226" s="13"/>
      <c r="P226" s="14"/>
      <c r="Q226" s="14"/>
    </row>
    <row r="227" spans="1:17" ht="15.6" customHeight="1" thickBot="1" x14ac:dyDescent="0.3">
      <c r="A227" s="15" t="s">
        <v>713</v>
      </c>
      <c r="B227" s="15" t="s">
        <v>714</v>
      </c>
      <c r="C227" s="13"/>
      <c r="D227" s="15" t="s">
        <v>204</v>
      </c>
      <c r="E227" s="17" t="s">
        <v>183</v>
      </c>
      <c r="F227" s="18">
        <v>72206</v>
      </c>
      <c r="G227" s="15" t="s">
        <v>715</v>
      </c>
      <c r="H227" s="20" t="str">
        <f>HYPERLINK("mailto:Barry@LHMM.org","Barry@LHMM.org")</f>
        <v>Barry@LHMM.org</v>
      </c>
      <c r="I227" s="15" t="s">
        <v>716</v>
      </c>
      <c r="J227" s="19">
        <v>45717</v>
      </c>
      <c r="K227" s="17" t="s">
        <v>18</v>
      </c>
      <c r="L227" s="208">
        <v>45369</v>
      </c>
      <c r="M227" s="13"/>
      <c r="N227" s="13"/>
      <c r="O227" s="13"/>
      <c r="P227" s="14"/>
      <c r="Q227" s="14"/>
    </row>
    <row r="228" spans="1:17" ht="15.6" customHeight="1" thickBot="1" x14ac:dyDescent="0.3">
      <c r="A228" s="15" t="s">
        <v>717</v>
      </c>
      <c r="B228" s="15" t="s">
        <v>718</v>
      </c>
      <c r="C228" s="13"/>
      <c r="D228" s="15" t="s">
        <v>719</v>
      </c>
      <c r="E228" s="17" t="s">
        <v>183</v>
      </c>
      <c r="F228" s="18">
        <v>72744</v>
      </c>
      <c r="G228" s="15" t="s">
        <v>720</v>
      </c>
      <c r="H228" s="20" t="str">
        <f>HYPERLINK("mailto:sslickinger@lincolncsd.com","sslickinger@lincolncsd.com")</f>
        <v>sslickinger@lincolncsd.com</v>
      </c>
      <c r="I228" s="15" t="s">
        <v>721</v>
      </c>
      <c r="J228" s="19">
        <v>45474</v>
      </c>
      <c r="K228" s="17" t="s">
        <v>18</v>
      </c>
      <c r="L228" s="208">
        <v>45077</v>
      </c>
      <c r="M228" s="13"/>
      <c r="N228" s="13"/>
      <c r="O228" s="13"/>
      <c r="P228" s="14"/>
      <c r="Q228" s="14"/>
    </row>
    <row r="229" spans="1:17" ht="15.6" customHeight="1" thickBot="1" x14ac:dyDescent="0.3">
      <c r="A229" s="15" t="s">
        <v>3564</v>
      </c>
      <c r="B229" s="15" t="s">
        <v>3565</v>
      </c>
      <c r="C229" s="13"/>
      <c r="D229" s="15" t="s">
        <v>204</v>
      </c>
      <c r="E229" s="17" t="s">
        <v>183</v>
      </c>
      <c r="F229" s="18" t="s">
        <v>3486</v>
      </c>
      <c r="G229" s="15" t="s">
        <v>3566</v>
      </c>
      <c r="H229" s="91" t="s">
        <v>4112</v>
      </c>
      <c r="I229" s="15" t="s">
        <v>3567</v>
      </c>
      <c r="J229" s="19">
        <v>45658</v>
      </c>
      <c r="K229" s="17" t="s">
        <v>18</v>
      </c>
      <c r="L229" s="208">
        <v>45272</v>
      </c>
      <c r="M229" s="13"/>
      <c r="N229" s="13"/>
      <c r="O229" s="13"/>
      <c r="P229" s="14"/>
      <c r="Q229" s="14"/>
    </row>
    <row r="230" spans="1:17" ht="15.6" customHeight="1" thickBot="1" x14ac:dyDescent="0.3">
      <c r="A230" s="15" t="s">
        <v>5097</v>
      </c>
      <c r="B230" s="15" t="s">
        <v>5098</v>
      </c>
      <c r="C230" s="13"/>
      <c r="D230" s="15" t="s">
        <v>5099</v>
      </c>
      <c r="E230" s="17" t="s">
        <v>183</v>
      </c>
      <c r="F230" s="18" t="s">
        <v>5100</v>
      </c>
      <c r="G230" s="15" t="s">
        <v>5101</v>
      </c>
      <c r="H230" s="91" t="s">
        <v>5102</v>
      </c>
      <c r="I230" s="15" t="s">
        <v>5103</v>
      </c>
      <c r="J230" s="19">
        <v>45689</v>
      </c>
      <c r="K230" s="17" t="s">
        <v>18</v>
      </c>
      <c r="L230" s="208">
        <v>45322</v>
      </c>
      <c r="M230" s="13"/>
      <c r="N230" s="13"/>
      <c r="O230" s="13"/>
      <c r="P230" s="14"/>
      <c r="Q230" s="14"/>
    </row>
    <row r="231" spans="1:17" ht="15.6" customHeight="1" thickBot="1" x14ac:dyDescent="0.3">
      <c r="A231" s="15" t="s">
        <v>3660</v>
      </c>
      <c r="B231" s="15" t="s">
        <v>722</v>
      </c>
      <c r="C231" s="15" t="s">
        <v>723</v>
      </c>
      <c r="D231" s="15" t="s">
        <v>724</v>
      </c>
      <c r="E231" s="17" t="s">
        <v>183</v>
      </c>
      <c r="F231" s="18">
        <v>72086</v>
      </c>
      <c r="G231" s="15" t="s">
        <v>725</v>
      </c>
      <c r="H231" s="20" t="str">
        <f>HYPERLINK("mailto:jsexton@lonokexs.com","jsexton@lonokexs.com")</f>
        <v>jsexton@lonokexs.com</v>
      </c>
      <c r="I231" s="15" t="s">
        <v>726</v>
      </c>
      <c r="J231" s="19">
        <v>45383</v>
      </c>
      <c r="K231" s="17" t="s">
        <v>18</v>
      </c>
      <c r="L231" s="208">
        <v>45061</v>
      </c>
      <c r="M231" s="13"/>
      <c r="N231" s="13"/>
      <c r="O231" s="13"/>
      <c r="P231" s="25"/>
      <c r="Q231" s="14"/>
    </row>
    <row r="232" spans="1:17" ht="15.6" customHeight="1" thickBot="1" x14ac:dyDescent="0.3">
      <c r="A232" s="15" t="s">
        <v>727</v>
      </c>
      <c r="B232" s="15" t="s">
        <v>728</v>
      </c>
      <c r="C232" s="13"/>
      <c r="D232" s="15" t="s">
        <v>679</v>
      </c>
      <c r="E232" s="17" t="s">
        <v>183</v>
      </c>
      <c r="F232" s="18" t="s">
        <v>729</v>
      </c>
      <c r="G232" s="5" t="s">
        <v>4943</v>
      </c>
      <c r="H232" s="111" t="s">
        <v>4944</v>
      </c>
      <c r="I232" s="5" t="s">
        <v>4945</v>
      </c>
      <c r="J232" s="19">
        <v>45474</v>
      </c>
      <c r="K232" s="17" t="s">
        <v>18</v>
      </c>
      <c r="L232" s="208">
        <v>45070</v>
      </c>
      <c r="M232" s="27"/>
      <c r="N232" s="13"/>
      <c r="O232" s="13"/>
      <c r="P232" s="14"/>
      <c r="Q232" s="14"/>
    </row>
    <row r="233" spans="1:17" ht="15.6" customHeight="1" thickBot="1" x14ac:dyDescent="0.3">
      <c r="A233" s="15" t="s">
        <v>730</v>
      </c>
      <c r="B233" s="15" t="s">
        <v>731</v>
      </c>
      <c r="C233" s="13"/>
      <c r="D233" s="15" t="s">
        <v>732</v>
      </c>
      <c r="E233" s="17" t="s">
        <v>183</v>
      </c>
      <c r="F233" s="18">
        <v>72740</v>
      </c>
      <c r="G233" s="15" t="s">
        <v>733</v>
      </c>
      <c r="H233" s="20"/>
      <c r="I233" s="15" t="s">
        <v>734</v>
      </c>
      <c r="J233" s="19">
        <v>45413</v>
      </c>
      <c r="K233" s="17" t="s">
        <v>18</v>
      </c>
      <c r="L233" s="208">
        <v>45042</v>
      </c>
      <c r="M233" s="13"/>
      <c r="N233" s="13"/>
      <c r="O233" s="13"/>
      <c r="P233" s="14"/>
      <c r="Q233" s="14"/>
    </row>
    <row r="234" spans="1:17" ht="15.6" customHeight="1" thickBot="1" x14ac:dyDescent="0.3">
      <c r="A234" s="15" t="s">
        <v>735</v>
      </c>
      <c r="B234" s="15" t="s">
        <v>736</v>
      </c>
      <c r="C234" s="13"/>
      <c r="D234" s="15" t="s">
        <v>544</v>
      </c>
      <c r="E234" s="17" t="s">
        <v>183</v>
      </c>
      <c r="F234" s="18">
        <v>71753</v>
      </c>
      <c r="G234" s="15" t="s">
        <v>737</v>
      </c>
      <c r="H234" s="110" t="s">
        <v>4791</v>
      </c>
      <c r="I234" s="15" t="s">
        <v>738</v>
      </c>
      <c r="J234" s="19">
        <v>45505</v>
      </c>
      <c r="K234" s="17" t="s">
        <v>18</v>
      </c>
      <c r="L234" s="208">
        <v>45190</v>
      </c>
      <c r="M234" s="13"/>
      <c r="N234" s="13"/>
      <c r="O234" s="13"/>
      <c r="P234" s="14"/>
      <c r="Q234" s="14"/>
    </row>
    <row r="235" spans="1:17" ht="15.6" customHeight="1" thickBot="1" x14ac:dyDescent="0.3">
      <c r="A235" s="15" t="s">
        <v>740</v>
      </c>
      <c r="B235" s="15" t="s">
        <v>741</v>
      </c>
      <c r="C235" s="13"/>
      <c r="D235" s="15" t="s">
        <v>587</v>
      </c>
      <c r="E235" s="17" t="s">
        <v>183</v>
      </c>
      <c r="F235" s="18">
        <v>72365</v>
      </c>
      <c r="G235" s="15" t="s">
        <v>4180</v>
      </c>
      <c r="H235" s="91" t="s">
        <v>4181</v>
      </c>
      <c r="I235" s="15" t="s">
        <v>742</v>
      </c>
      <c r="J235" s="19">
        <v>45474</v>
      </c>
      <c r="K235" s="17" t="s">
        <v>18</v>
      </c>
      <c r="L235" s="208">
        <v>45147</v>
      </c>
      <c r="M235" s="13"/>
      <c r="N235" s="13"/>
      <c r="O235" s="13"/>
      <c r="P235" s="14"/>
      <c r="Q235" s="14"/>
    </row>
    <row r="236" spans="1:17" ht="15.6" customHeight="1" thickBot="1" x14ac:dyDescent="0.3">
      <c r="A236" s="15" t="s">
        <v>743</v>
      </c>
      <c r="B236" s="15" t="s">
        <v>739</v>
      </c>
      <c r="C236" s="13"/>
      <c r="D236" s="15" t="s">
        <v>249</v>
      </c>
      <c r="E236" s="17" t="s">
        <v>183</v>
      </c>
      <c r="F236" s="18">
        <v>71654</v>
      </c>
      <c r="G236" s="15" t="s">
        <v>4140</v>
      </c>
      <c r="H236" s="91" t="s">
        <v>4141</v>
      </c>
      <c r="I236" s="15" t="s">
        <v>744</v>
      </c>
      <c r="J236" s="19">
        <v>45352</v>
      </c>
      <c r="K236" s="17" t="s">
        <v>18</v>
      </c>
      <c r="L236" s="208">
        <v>44970</v>
      </c>
      <c r="M236" s="13"/>
      <c r="N236" s="13"/>
      <c r="O236" s="13"/>
      <c r="P236" s="14"/>
      <c r="Q236" s="14"/>
    </row>
    <row r="237" spans="1:17" ht="15.6" customHeight="1" thickBot="1" x14ac:dyDescent="0.3">
      <c r="A237" s="15" t="s">
        <v>745</v>
      </c>
      <c r="B237" s="15" t="s">
        <v>746</v>
      </c>
      <c r="C237" s="13"/>
      <c r="D237" s="15" t="s">
        <v>747</v>
      </c>
      <c r="E237" s="17" t="s">
        <v>183</v>
      </c>
      <c r="F237" s="18">
        <v>72556</v>
      </c>
      <c r="G237" s="15" t="s">
        <v>5139</v>
      </c>
      <c r="H237" s="312"/>
      <c r="I237" s="15" t="s">
        <v>4113</v>
      </c>
      <c r="J237" s="19">
        <v>45748</v>
      </c>
      <c r="K237" s="17" t="s">
        <v>18</v>
      </c>
      <c r="L237" s="208">
        <v>45369</v>
      </c>
      <c r="M237" s="13"/>
      <c r="N237" s="13"/>
      <c r="O237" s="13"/>
      <c r="P237" s="14"/>
      <c r="Q237" s="14"/>
    </row>
    <row r="238" spans="1:17" ht="15.6" customHeight="1" thickBot="1" x14ac:dyDescent="0.3">
      <c r="A238" s="15" t="s">
        <v>3666</v>
      </c>
      <c r="B238" s="15" t="s">
        <v>3632</v>
      </c>
      <c r="C238" s="13"/>
      <c r="D238" s="15" t="s">
        <v>3667</v>
      </c>
      <c r="E238" s="17" t="s">
        <v>183</v>
      </c>
      <c r="F238" s="18" t="s">
        <v>3668</v>
      </c>
      <c r="G238" s="15" t="s">
        <v>4395</v>
      </c>
      <c r="H238" s="107" t="s">
        <v>4396</v>
      </c>
      <c r="I238" s="15" t="s">
        <v>3669</v>
      </c>
      <c r="J238" s="19">
        <v>45413</v>
      </c>
      <c r="K238" s="17" t="s">
        <v>18</v>
      </c>
      <c r="L238" s="208">
        <v>45027</v>
      </c>
      <c r="M238" s="13"/>
      <c r="N238" s="13"/>
      <c r="O238" s="13"/>
      <c r="P238" s="14"/>
      <c r="Q238" s="14"/>
    </row>
    <row r="239" spans="1:17" ht="15.6" customHeight="1" thickBot="1" x14ac:dyDescent="0.3">
      <c r="A239" s="15" t="s">
        <v>748</v>
      </c>
      <c r="B239" s="15" t="s">
        <v>749</v>
      </c>
      <c r="C239" s="13"/>
      <c r="D239" s="15" t="s">
        <v>750</v>
      </c>
      <c r="E239" s="17" t="s">
        <v>183</v>
      </c>
      <c r="F239" s="18">
        <v>71957</v>
      </c>
      <c r="G239" s="15" t="s">
        <v>751</v>
      </c>
      <c r="H239" s="5"/>
      <c r="I239" s="15" t="s">
        <v>752</v>
      </c>
      <c r="J239" s="19">
        <v>45474</v>
      </c>
      <c r="K239" s="17" t="s">
        <v>18</v>
      </c>
      <c r="L239" s="208">
        <v>45077</v>
      </c>
      <c r="M239" s="13"/>
      <c r="N239" s="13"/>
      <c r="O239" s="13"/>
      <c r="P239" s="14"/>
      <c r="Q239" s="14"/>
    </row>
    <row r="240" spans="1:17" ht="15.6" customHeight="1" thickBot="1" x14ac:dyDescent="0.3">
      <c r="A240" s="15" t="s">
        <v>753</v>
      </c>
      <c r="B240" s="15" t="s">
        <v>754</v>
      </c>
      <c r="C240" s="15"/>
      <c r="D240" s="15" t="s">
        <v>438</v>
      </c>
      <c r="E240" s="17" t="s">
        <v>183</v>
      </c>
      <c r="F240" s="18">
        <v>72112</v>
      </c>
      <c r="G240" s="15" t="s">
        <v>5185</v>
      </c>
      <c r="H240" s="20"/>
      <c r="I240" s="15" t="s">
        <v>755</v>
      </c>
      <c r="J240" s="19">
        <v>45748</v>
      </c>
      <c r="K240" s="17" t="s">
        <v>18</v>
      </c>
      <c r="L240" s="208">
        <v>45369</v>
      </c>
      <c r="M240" s="15"/>
      <c r="N240" s="13"/>
      <c r="O240" s="13"/>
      <c r="P240" s="14"/>
      <c r="Q240" s="14"/>
    </row>
    <row r="241" spans="1:26" ht="15.6" customHeight="1" thickBot="1" x14ac:dyDescent="0.3">
      <c r="A241" s="159" t="s">
        <v>5186</v>
      </c>
      <c r="B241" s="159" t="s">
        <v>5187</v>
      </c>
      <c r="C241" s="159"/>
      <c r="D241" s="159" t="s">
        <v>747</v>
      </c>
      <c r="E241" s="160" t="s">
        <v>183</v>
      </c>
      <c r="F241" s="161" t="s">
        <v>5188</v>
      </c>
      <c r="G241" s="159"/>
      <c r="H241" s="91"/>
      <c r="I241" s="162" t="s">
        <v>5189</v>
      </c>
      <c r="J241" s="163">
        <v>45658</v>
      </c>
      <c r="K241" s="160" t="s">
        <v>18</v>
      </c>
      <c r="L241" s="208">
        <v>45272</v>
      </c>
      <c r="M241" s="159"/>
      <c r="N241" s="13"/>
      <c r="O241" s="13"/>
      <c r="P241" s="14"/>
      <c r="Q241" s="14"/>
    </row>
    <row r="242" spans="1:26" ht="15.6" customHeight="1" thickBot="1" x14ac:dyDescent="0.3">
      <c r="A242" s="15" t="s">
        <v>3472</v>
      </c>
      <c r="B242" s="15" t="s">
        <v>3473</v>
      </c>
      <c r="C242" s="15"/>
      <c r="D242" s="15" t="s">
        <v>679</v>
      </c>
      <c r="E242" s="17" t="s">
        <v>183</v>
      </c>
      <c r="F242" s="18" t="s">
        <v>3474</v>
      </c>
      <c r="G242" s="15" t="s">
        <v>4738</v>
      </c>
      <c r="H242" s="91" t="s">
        <v>4737</v>
      </c>
      <c r="I242" s="15" t="s">
        <v>3475</v>
      </c>
      <c r="J242" s="19">
        <v>45658</v>
      </c>
      <c r="K242" s="95" t="s">
        <v>18</v>
      </c>
      <c r="L242" s="208">
        <v>45330</v>
      </c>
      <c r="M242" s="130"/>
      <c r="P242" s="321"/>
      <c r="Q242" s="321"/>
    </row>
    <row r="243" spans="1:26" ht="15.6" customHeight="1" thickBot="1" x14ac:dyDescent="0.3">
      <c r="A243" s="159" t="s">
        <v>756</v>
      </c>
      <c r="B243" s="159" t="s">
        <v>757</v>
      </c>
      <c r="C243" s="159"/>
      <c r="D243" s="159" t="s">
        <v>453</v>
      </c>
      <c r="E243" s="160" t="s">
        <v>183</v>
      </c>
      <c r="F243" s="161" t="s">
        <v>758</v>
      </c>
      <c r="G243" s="159" t="s">
        <v>4493</v>
      </c>
      <c r="H243" s="91" t="s">
        <v>4494</v>
      </c>
      <c r="I243" s="162" t="s">
        <v>759</v>
      </c>
      <c r="J243" s="163">
        <v>45505</v>
      </c>
      <c r="K243" s="160" t="s">
        <v>18</v>
      </c>
      <c r="L243" s="167">
        <v>45120</v>
      </c>
      <c r="M243" s="15"/>
      <c r="N243" s="13"/>
      <c r="O243" s="13"/>
      <c r="P243" s="14"/>
      <c r="Q243" s="14"/>
    </row>
    <row r="244" spans="1:26" ht="15.6" customHeight="1" thickBot="1" x14ac:dyDescent="0.3">
      <c r="A244" s="15" t="s">
        <v>760</v>
      </c>
      <c r="B244" s="15" t="s">
        <v>761</v>
      </c>
      <c r="C244" s="15"/>
      <c r="D244" s="15" t="s">
        <v>546</v>
      </c>
      <c r="E244" s="17" t="s">
        <v>183</v>
      </c>
      <c r="F244" s="18">
        <v>72765</v>
      </c>
      <c r="G244" s="15" t="s">
        <v>762</v>
      </c>
      <c r="H244" s="317" t="s">
        <v>763</v>
      </c>
      <c r="I244" s="15" t="s">
        <v>764</v>
      </c>
      <c r="J244" s="19">
        <v>45717</v>
      </c>
      <c r="K244" s="17" t="s">
        <v>18</v>
      </c>
      <c r="L244" s="208">
        <v>45322</v>
      </c>
      <c r="M244" s="15"/>
      <c r="N244" s="13"/>
      <c r="O244" s="13"/>
      <c r="P244" s="14"/>
      <c r="Q244" s="14"/>
    </row>
    <row r="245" spans="1:26" ht="15.6" customHeight="1" thickBot="1" x14ac:dyDescent="0.3">
      <c r="A245" s="15" t="s">
        <v>765</v>
      </c>
      <c r="B245" s="15" t="s">
        <v>5193</v>
      </c>
      <c r="C245" s="13"/>
      <c r="D245" s="15" t="s">
        <v>766</v>
      </c>
      <c r="E245" s="17" t="s">
        <v>183</v>
      </c>
      <c r="F245" s="18">
        <v>72855</v>
      </c>
      <c r="G245" s="15" t="s">
        <v>5190</v>
      </c>
      <c r="H245" s="91" t="s">
        <v>5191</v>
      </c>
      <c r="I245" s="15" t="s">
        <v>5192</v>
      </c>
      <c r="J245" s="19">
        <v>45383</v>
      </c>
      <c r="K245" s="17" t="s">
        <v>18</v>
      </c>
      <c r="L245" s="208">
        <v>45061</v>
      </c>
      <c r="M245" s="13"/>
      <c r="N245" s="13"/>
      <c r="O245" s="13"/>
      <c r="P245" s="14"/>
      <c r="Q245" s="14"/>
    </row>
    <row r="246" spans="1:26" ht="15.6" customHeight="1" thickBot="1" x14ac:dyDescent="0.3">
      <c r="A246" s="15" t="s">
        <v>767</v>
      </c>
      <c r="B246" s="15" t="s">
        <v>768</v>
      </c>
      <c r="C246" s="13"/>
      <c r="D246" s="15" t="s">
        <v>769</v>
      </c>
      <c r="E246" s="17" t="s">
        <v>183</v>
      </c>
      <c r="F246" s="18">
        <v>72078</v>
      </c>
      <c r="G246" s="15" t="s">
        <v>770</v>
      </c>
      <c r="H246" s="20" t="str">
        <f>HYPERLINK("mailto:tannie.harvey@pathfinderinc.org","tannie.harvey@pathfinderinc.org")</f>
        <v>tannie.harvey@pathfinderinc.org</v>
      </c>
      <c r="I246" s="15" t="s">
        <v>771</v>
      </c>
      <c r="J246" s="19">
        <v>45413</v>
      </c>
      <c r="K246" s="17" t="s">
        <v>18</v>
      </c>
      <c r="L246" s="208">
        <v>45027</v>
      </c>
      <c r="M246" s="13"/>
      <c r="N246" s="13"/>
      <c r="O246" s="13"/>
      <c r="P246" s="14"/>
      <c r="Q246" s="14"/>
    </row>
    <row r="247" spans="1:26" ht="15.6" customHeight="1" thickBot="1" x14ac:dyDescent="0.3">
      <c r="A247" s="15" t="s">
        <v>772</v>
      </c>
      <c r="B247" s="15" t="s">
        <v>773</v>
      </c>
      <c r="C247" s="13"/>
      <c r="D247" s="15" t="s">
        <v>468</v>
      </c>
      <c r="E247" s="17" t="s">
        <v>183</v>
      </c>
      <c r="F247" s="18">
        <v>72126</v>
      </c>
      <c r="G247" s="15" t="s">
        <v>774</v>
      </c>
      <c r="H247" s="20" t="str">
        <f>HYPERLINK("mailto:pcjudge1@windstream.net","pcjudge1@windstream.net")</f>
        <v>pcjudge1@windstream.net</v>
      </c>
      <c r="I247" s="15" t="s">
        <v>775</v>
      </c>
      <c r="J247" s="19">
        <v>45383</v>
      </c>
      <c r="K247" s="17" t="s">
        <v>18</v>
      </c>
      <c r="L247" s="208">
        <v>45042</v>
      </c>
      <c r="M247" s="13"/>
      <c r="N247" s="13"/>
      <c r="O247" s="13"/>
      <c r="P247" s="14"/>
      <c r="Q247" s="14"/>
    </row>
    <row r="248" spans="1:26" ht="15.6" customHeight="1" thickBot="1" x14ac:dyDescent="0.3">
      <c r="A248" s="15" t="s">
        <v>776</v>
      </c>
      <c r="B248" s="15" t="s">
        <v>777</v>
      </c>
      <c r="C248" s="15" t="s">
        <v>778</v>
      </c>
      <c r="D248" s="15" t="s">
        <v>779</v>
      </c>
      <c r="E248" s="17" t="s">
        <v>183</v>
      </c>
      <c r="F248" s="18">
        <v>72342</v>
      </c>
      <c r="G248" s="130" t="s">
        <v>780</v>
      </c>
      <c r="H248" s="312" t="str">
        <f>HYPERLINK("mailto:ddunigan@pccua.edu","ddunigan@pccua.edu")</f>
        <v>ddunigan@pccua.edu</v>
      </c>
      <c r="I248" s="15" t="s">
        <v>781</v>
      </c>
      <c r="J248" s="19">
        <v>45413</v>
      </c>
      <c r="K248" s="17" t="s">
        <v>18</v>
      </c>
      <c r="L248" s="208">
        <v>45023</v>
      </c>
      <c r="M248" s="13"/>
      <c r="N248" s="13"/>
      <c r="O248" s="13"/>
      <c r="P248" s="14"/>
      <c r="Q248" s="14"/>
    </row>
    <row r="249" spans="1:26" ht="15.6" customHeight="1" thickBot="1" x14ac:dyDescent="0.3">
      <c r="A249" s="15" t="s">
        <v>782</v>
      </c>
      <c r="B249" s="15" t="s">
        <v>783</v>
      </c>
      <c r="C249" s="13"/>
      <c r="D249" s="15" t="s">
        <v>784</v>
      </c>
      <c r="E249" s="17" t="s">
        <v>183</v>
      </c>
      <c r="F249" s="18">
        <v>72568</v>
      </c>
      <c r="G249" s="15" t="s">
        <v>785</v>
      </c>
      <c r="H249" s="20" t="str">
        <f>HYPERLINK("mailto:pleasantplainsfire@centurytel.net","pleasantplainsfire@centurytel.net")</f>
        <v>pleasantplainsfire@centurytel.net</v>
      </c>
      <c r="I249" s="15" t="s">
        <v>786</v>
      </c>
      <c r="J249" s="19">
        <v>45444</v>
      </c>
      <c r="K249" s="17" t="s">
        <v>18</v>
      </c>
      <c r="L249" s="208">
        <v>45061</v>
      </c>
      <c r="M249" s="13"/>
      <c r="N249" s="13"/>
      <c r="O249" s="13"/>
      <c r="P249" s="14"/>
      <c r="Q249" s="14"/>
    </row>
    <row r="250" spans="1:26" ht="15.6" customHeight="1" thickBot="1" x14ac:dyDescent="0.3">
      <c r="A250" s="15" t="s">
        <v>787</v>
      </c>
      <c r="B250" s="15" t="s">
        <v>788</v>
      </c>
      <c r="C250" s="13"/>
      <c r="D250" s="15" t="s">
        <v>204</v>
      </c>
      <c r="E250" s="17" t="s">
        <v>183</v>
      </c>
      <c r="F250" s="18">
        <v>72209</v>
      </c>
      <c r="G250" s="15" t="s">
        <v>5128</v>
      </c>
      <c r="H250" s="91" t="s">
        <v>4785</v>
      </c>
      <c r="I250" s="15" t="s">
        <v>789</v>
      </c>
      <c r="J250" s="19">
        <v>45383</v>
      </c>
      <c r="K250" s="17" t="s">
        <v>18</v>
      </c>
      <c r="L250" s="208">
        <v>45056</v>
      </c>
      <c r="M250" s="13"/>
      <c r="N250" s="13"/>
      <c r="O250" s="13"/>
      <c r="P250" s="14"/>
      <c r="Q250" s="14"/>
    </row>
    <row r="251" spans="1:26" ht="15.6" customHeight="1" thickBot="1" x14ac:dyDescent="0.3">
      <c r="A251" s="15" t="s">
        <v>4830</v>
      </c>
      <c r="B251" s="15" t="s">
        <v>4831</v>
      </c>
      <c r="C251" s="13"/>
      <c r="D251" s="15" t="s">
        <v>4832</v>
      </c>
      <c r="E251" s="17" t="s">
        <v>183</v>
      </c>
      <c r="F251" s="18" t="s">
        <v>4833</v>
      </c>
      <c r="G251" s="15" t="s">
        <v>5255</v>
      </c>
      <c r="H251" s="91" t="s">
        <v>4834</v>
      </c>
      <c r="I251" s="15" t="s">
        <v>4835</v>
      </c>
      <c r="J251" s="19">
        <v>45505</v>
      </c>
      <c r="K251" s="17" t="s">
        <v>18</v>
      </c>
      <c r="L251" s="208">
        <v>45180</v>
      </c>
      <c r="M251" s="13"/>
      <c r="N251" s="13"/>
      <c r="O251" s="13"/>
      <c r="P251" s="14"/>
      <c r="Q251" s="14"/>
    </row>
    <row r="252" spans="1:26" ht="15.6" customHeight="1" thickBot="1" x14ac:dyDescent="0.3">
      <c r="A252" s="15" t="s">
        <v>790</v>
      </c>
      <c r="B252" s="15" t="s">
        <v>791</v>
      </c>
      <c r="C252" s="13"/>
      <c r="D252" s="15" t="s">
        <v>792</v>
      </c>
      <c r="E252" s="17" t="s">
        <v>183</v>
      </c>
      <c r="F252" s="18">
        <v>71857</v>
      </c>
      <c r="G252" s="15" t="s">
        <v>793</v>
      </c>
      <c r="H252" s="20" t="str">
        <f>HYPERLINK("mailto:rpoole@prescottschool.net","rpoole@prescottschool.net")</f>
        <v>rpoole@prescottschool.net</v>
      </c>
      <c r="I252" s="15" t="s">
        <v>794</v>
      </c>
      <c r="J252" s="19">
        <v>45383</v>
      </c>
      <c r="K252" s="17" t="s">
        <v>18</v>
      </c>
      <c r="L252" s="208">
        <v>45061</v>
      </c>
      <c r="P252" s="321"/>
      <c r="Q252" s="321"/>
    </row>
    <row r="253" spans="1:26" ht="15.6" customHeight="1" thickBot="1" x14ac:dyDescent="0.3">
      <c r="A253" s="15" t="s">
        <v>4885</v>
      </c>
      <c r="B253" s="15" t="s">
        <v>795</v>
      </c>
      <c r="C253" s="13"/>
      <c r="D253" s="15" t="s">
        <v>394</v>
      </c>
      <c r="E253" s="17" t="s">
        <v>183</v>
      </c>
      <c r="F253" s="18">
        <v>71802</v>
      </c>
      <c r="G253" s="15" t="s">
        <v>796</v>
      </c>
      <c r="H253" s="20" t="str">
        <f>HYPERLINK("mailto:rocoh@rainbowofchallenges.org","rocoh@rainbowofchallenges.org")</f>
        <v>rocoh@rainbowofchallenges.org</v>
      </c>
      <c r="I253" s="15" t="s">
        <v>797</v>
      </c>
      <c r="J253" s="19">
        <v>45505</v>
      </c>
      <c r="K253" s="17" t="s">
        <v>18</v>
      </c>
      <c r="L253" s="208">
        <v>45120</v>
      </c>
      <c r="M253" s="13"/>
      <c r="N253" s="13"/>
      <c r="O253" s="13"/>
      <c r="P253" s="14"/>
      <c r="Q253" s="14"/>
    </row>
    <row r="254" spans="1:26" ht="15.6" customHeight="1" thickBot="1" x14ac:dyDescent="0.3">
      <c r="A254" s="15" t="s">
        <v>4886</v>
      </c>
      <c r="B254" s="15" t="s">
        <v>4887</v>
      </c>
      <c r="C254" s="13"/>
      <c r="D254" s="15" t="s">
        <v>476</v>
      </c>
      <c r="E254" s="17" t="s">
        <v>183</v>
      </c>
      <c r="F254" s="18" t="s">
        <v>4888</v>
      </c>
      <c r="G254" s="15" t="s">
        <v>5212</v>
      </c>
      <c r="H254" s="91" t="s">
        <v>5213</v>
      </c>
      <c r="I254" s="15" t="s">
        <v>4889</v>
      </c>
      <c r="J254" s="19">
        <v>45505</v>
      </c>
      <c r="K254" s="17" t="s">
        <v>18</v>
      </c>
      <c r="L254" s="208">
        <v>45147</v>
      </c>
      <c r="P254" s="321"/>
      <c r="Q254" s="321"/>
    </row>
    <row r="255" spans="1:26" s="116" customFormat="1" ht="15.6" customHeight="1" thickBot="1" x14ac:dyDescent="0.3">
      <c r="A255" s="130" t="s">
        <v>4694</v>
      </c>
      <c r="B255" s="219" t="s">
        <v>4695</v>
      </c>
      <c r="C255"/>
      <c r="D255" s="219" t="s">
        <v>204</v>
      </c>
      <c r="E255" s="307" t="s">
        <v>183</v>
      </c>
      <c r="F255" s="323" t="s">
        <v>3486</v>
      </c>
      <c r="G255" s="219" t="s">
        <v>4696</v>
      </c>
      <c r="H255" s="294" t="s">
        <v>4697</v>
      </c>
      <c r="I255" s="304" t="s">
        <v>4698</v>
      </c>
      <c r="J255" s="319">
        <v>45566</v>
      </c>
      <c r="K255" s="307" t="s">
        <v>18</v>
      </c>
      <c r="L255" s="320">
        <v>45272</v>
      </c>
      <c r="M255"/>
      <c r="N255"/>
      <c r="O255"/>
      <c r="P255" s="321"/>
      <c r="Q255" s="321"/>
      <c r="R255"/>
      <c r="S255"/>
      <c r="T255"/>
      <c r="U255"/>
      <c r="V255"/>
      <c r="W255"/>
      <c r="X255"/>
      <c r="Y255"/>
      <c r="Z255"/>
    </row>
    <row r="256" spans="1:26" ht="15.6" customHeight="1" thickBot="1" x14ac:dyDescent="0.3">
      <c r="A256" s="15" t="s">
        <v>798</v>
      </c>
      <c r="B256" s="15" t="s">
        <v>799</v>
      </c>
      <c r="C256" s="13"/>
      <c r="D256" s="15" t="s">
        <v>800</v>
      </c>
      <c r="E256" s="17" t="s">
        <v>183</v>
      </c>
      <c r="F256" s="18">
        <v>72951</v>
      </c>
      <c r="G256" s="15" t="s">
        <v>801</v>
      </c>
      <c r="H256" s="20" t="str">
        <f>HYPERLINK("mailto:jerryw@rvpcs.org","jerryw@rvpcs.org")</f>
        <v>jerryw@rvpcs.org</v>
      </c>
      <c r="I256" s="15" t="s">
        <v>802</v>
      </c>
      <c r="J256" s="19">
        <v>45717</v>
      </c>
      <c r="K256" s="17" t="s">
        <v>18</v>
      </c>
      <c r="L256" s="208">
        <v>45322</v>
      </c>
      <c r="M256" s="13"/>
      <c r="N256" s="13"/>
      <c r="O256" s="13"/>
      <c r="P256" s="14"/>
      <c r="Q256" s="14"/>
    </row>
    <row r="257" spans="1:17" ht="15.6" customHeight="1" thickBot="1" x14ac:dyDescent="0.3">
      <c r="A257" s="15" t="s">
        <v>3592</v>
      </c>
      <c r="B257" s="15" t="s">
        <v>3593</v>
      </c>
      <c r="C257" s="13"/>
      <c r="D257" s="15" t="s">
        <v>630</v>
      </c>
      <c r="E257" s="17" t="s">
        <v>183</v>
      </c>
      <c r="F257" s="18" t="s">
        <v>3594</v>
      </c>
      <c r="G257" s="15" t="s">
        <v>3595</v>
      </c>
      <c r="H257" s="20"/>
      <c r="I257" s="15" t="s">
        <v>3596</v>
      </c>
      <c r="J257" s="19">
        <v>45689</v>
      </c>
      <c r="K257" s="17" t="s">
        <v>18</v>
      </c>
      <c r="L257" s="208">
        <v>45301</v>
      </c>
      <c r="M257" s="13"/>
      <c r="N257" s="13"/>
      <c r="O257" s="13"/>
      <c r="P257" s="14"/>
      <c r="Q257" s="14"/>
    </row>
    <row r="258" spans="1:17" ht="15.6" customHeight="1" thickBot="1" x14ac:dyDescent="0.3">
      <c r="A258" s="15" t="s">
        <v>3749</v>
      </c>
      <c r="B258" s="15" t="s">
        <v>714</v>
      </c>
      <c r="C258" s="13"/>
      <c r="D258" s="15" t="s">
        <v>204</v>
      </c>
      <c r="E258" s="17" t="s">
        <v>183</v>
      </c>
      <c r="F258" s="18" t="s">
        <v>3750</v>
      </c>
      <c r="G258" s="15"/>
      <c r="H258" s="110"/>
      <c r="I258" s="15"/>
      <c r="J258" s="19">
        <v>45413</v>
      </c>
      <c r="K258" s="17" t="s">
        <v>18</v>
      </c>
      <c r="L258" s="208">
        <v>45061</v>
      </c>
      <c r="M258" s="154"/>
      <c r="N258" s="13"/>
      <c r="O258" s="13"/>
      <c r="P258" s="14"/>
      <c r="Q258" s="14"/>
    </row>
    <row r="259" spans="1:17" ht="15.6" customHeight="1" thickBot="1" x14ac:dyDescent="0.3">
      <c r="A259" s="15" t="s">
        <v>803</v>
      </c>
      <c r="B259" s="15" t="s">
        <v>804</v>
      </c>
      <c r="C259" s="13"/>
      <c r="D259" s="15" t="s">
        <v>232</v>
      </c>
      <c r="E259" s="17" t="s">
        <v>183</v>
      </c>
      <c r="F259" s="18">
        <v>72019</v>
      </c>
      <c r="G259" s="15" t="s">
        <v>805</v>
      </c>
      <c r="H259" s="5"/>
      <c r="I259" s="15" t="s">
        <v>806</v>
      </c>
      <c r="J259" s="19">
        <v>45748</v>
      </c>
      <c r="K259" s="17" t="s">
        <v>18</v>
      </c>
      <c r="L259" s="208">
        <v>45369</v>
      </c>
      <c r="M259" s="13"/>
      <c r="N259" s="13"/>
      <c r="O259" s="13"/>
      <c r="P259" s="14"/>
      <c r="Q259" s="14"/>
    </row>
    <row r="260" spans="1:17" ht="15.6" customHeight="1" thickBot="1" x14ac:dyDescent="0.3">
      <c r="A260" s="15" t="s">
        <v>4808</v>
      </c>
      <c r="B260" s="15" t="s">
        <v>4809</v>
      </c>
      <c r="C260" s="13"/>
      <c r="D260" s="15" t="s">
        <v>612</v>
      </c>
      <c r="E260" s="17" t="s">
        <v>183</v>
      </c>
      <c r="F260" s="18" t="s">
        <v>4810</v>
      </c>
      <c r="G260" s="15" t="s">
        <v>4811</v>
      </c>
      <c r="H260" s="91" t="s">
        <v>4812</v>
      </c>
      <c r="I260" s="15" t="s">
        <v>4813</v>
      </c>
      <c r="J260" s="19">
        <v>45474</v>
      </c>
      <c r="K260" s="17" t="s">
        <v>18</v>
      </c>
      <c r="L260" s="208">
        <v>45085</v>
      </c>
      <c r="M260" s="13"/>
      <c r="N260" s="13"/>
      <c r="O260" s="13"/>
      <c r="P260" s="14"/>
      <c r="Q260" s="14"/>
    </row>
    <row r="261" spans="1:17" ht="15.6" customHeight="1" thickBot="1" x14ac:dyDescent="0.3">
      <c r="A261" s="15" t="s">
        <v>807</v>
      </c>
      <c r="B261" s="15" t="s">
        <v>808</v>
      </c>
      <c r="C261" s="13"/>
      <c r="D261" s="15" t="s">
        <v>204</v>
      </c>
      <c r="E261" s="17" t="s">
        <v>183</v>
      </c>
      <c r="F261" s="18">
        <v>72204</v>
      </c>
      <c r="G261" s="15" t="s">
        <v>809</v>
      </c>
      <c r="H261" s="20" t="str">
        <f>HYPERLINK("mailto:soberliving4201@comcast.net","soberliving4201@comcast.net")</f>
        <v>soberliving4201@comcast.net</v>
      </c>
      <c r="I261" s="15" t="s">
        <v>810</v>
      </c>
      <c r="J261" s="19">
        <v>45352</v>
      </c>
      <c r="K261" s="17" t="s">
        <v>18</v>
      </c>
      <c r="L261" s="208">
        <v>45035</v>
      </c>
      <c r="M261" s="13"/>
      <c r="N261" s="13"/>
      <c r="O261" s="13"/>
      <c r="P261" s="14"/>
      <c r="Q261" s="14"/>
    </row>
    <row r="262" spans="1:17" ht="15.6" customHeight="1" thickBot="1" x14ac:dyDescent="0.3">
      <c r="A262" s="15" t="s">
        <v>4836</v>
      </c>
      <c r="B262" s="15" t="s">
        <v>4837</v>
      </c>
      <c r="C262" s="13" t="s">
        <v>4838</v>
      </c>
      <c r="D262" s="15" t="s">
        <v>4839</v>
      </c>
      <c r="E262" s="17" t="s">
        <v>183</v>
      </c>
      <c r="F262" s="18" t="s">
        <v>4840</v>
      </c>
      <c r="G262" s="15" t="s">
        <v>4841</v>
      </c>
      <c r="H262" s="91" t="s">
        <v>4842</v>
      </c>
      <c r="I262" s="15" t="s">
        <v>4843</v>
      </c>
      <c r="J262" s="19">
        <v>45505</v>
      </c>
      <c r="K262" s="17" t="s">
        <v>18</v>
      </c>
      <c r="L262" s="208">
        <v>45147</v>
      </c>
      <c r="M262" s="13"/>
      <c r="N262" s="13"/>
      <c r="O262" s="13"/>
      <c r="P262" s="14"/>
      <c r="Q262" s="14"/>
    </row>
    <row r="263" spans="1:17" ht="15.6" customHeight="1" thickBot="1" x14ac:dyDescent="0.3">
      <c r="A263" s="15" t="s">
        <v>811</v>
      </c>
      <c r="B263" s="15" t="s">
        <v>503</v>
      </c>
      <c r="C263" s="13"/>
      <c r="D263" s="15" t="s">
        <v>812</v>
      </c>
      <c r="E263" s="17" t="s">
        <v>183</v>
      </c>
      <c r="F263" s="18">
        <v>71945</v>
      </c>
      <c r="G263" s="5"/>
      <c r="H263" s="20" t="str">
        <f>HYPERLINK("mailto:townofhatfield@yahoo.com","townofhatfield@yahoo.com")</f>
        <v>townofhatfield@yahoo.com</v>
      </c>
      <c r="I263" s="5"/>
      <c r="J263" s="19">
        <v>45717</v>
      </c>
      <c r="K263" s="17" t="s">
        <v>18</v>
      </c>
      <c r="L263" s="208">
        <v>45315</v>
      </c>
      <c r="M263" s="13"/>
      <c r="N263" s="13"/>
      <c r="O263" s="13"/>
      <c r="P263" s="14"/>
      <c r="Q263" s="14"/>
    </row>
    <row r="264" spans="1:17" ht="15.6" customHeight="1" thickBot="1" x14ac:dyDescent="0.3">
      <c r="A264" s="15" t="s">
        <v>813</v>
      </c>
      <c r="B264" s="15" t="s">
        <v>814</v>
      </c>
      <c r="C264" s="13"/>
      <c r="D264" s="15" t="s">
        <v>815</v>
      </c>
      <c r="E264" s="17" t="s">
        <v>183</v>
      </c>
      <c r="F264" s="18">
        <v>72348</v>
      </c>
      <c r="G264" s="5"/>
      <c r="H264" s="20" t="str">
        <f>HYPERLINK("mailto:townofhorseulake@yahoo.com","townofhorseulake@yahoo.com")</f>
        <v>townofhorseulake@yahoo.com</v>
      </c>
      <c r="I264" s="15" t="s">
        <v>816</v>
      </c>
      <c r="J264" s="19">
        <v>45383</v>
      </c>
      <c r="K264" s="17" t="s">
        <v>18</v>
      </c>
      <c r="L264" s="208">
        <v>44985</v>
      </c>
      <c r="M264" s="13"/>
      <c r="N264" s="13"/>
      <c r="O264" s="13"/>
      <c r="P264" s="14"/>
      <c r="Q264" s="14"/>
    </row>
    <row r="265" spans="1:17" ht="15.6" customHeight="1" thickBot="1" x14ac:dyDescent="0.3">
      <c r="A265" s="15" t="s">
        <v>817</v>
      </c>
      <c r="B265" s="15" t="s">
        <v>818</v>
      </c>
      <c r="C265" s="15" t="s">
        <v>819</v>
      </c>
      <c r="D265" s="15" t="s">
        <v>302</v>
      </c>
      <c r="E265" s="17" t="s">
        <v>183</v>
      </c>
      <c r="F265" s="18">
        <v>72327</v>
      </c>
      <c r="G265" s="15" t="s">
        <v>4436</v>
      </c>
      <c r="H265" s="20" t="str">
        <f>HYPERLINK("mailto:townofjennette@gmail.com","townofjennette@gmail.com")</f>
        <v>townofjennette@gmail.com</v>
      </c>
      <c r="I265" s="15" t="s">
        <v>4437</v>
      </c>
      <c r="J265" s="19">
        <v>45748</v>
      </c>
      <c r="K265" s="17" t="s">
        <v>18</v>
      </c>
      <c r="L265" s="208">
        <v>45369</v>
      </c>
      <c r="M265" s="13"/>
      <c r="N265" s="13"/>
      <c r="O265" s="13"/>
      <c r="P265" s="14"/>
      <c r="Q265" s="14"/>
    </row>
    <row r="266" spans="1:17" ht="15.6" customHeight="1" thickBot="1" x14ac:dyDescent="0.3">
      <c r="A266" s="15" t="s">
        <v>820</v>
      </c>
      <c r="B266" s="15" t="s">
        <v>821</v>
      </c>
      <c r="C266" s="13"/>
      <c r="D266" s="15" t="s">
        <v>822</v>
      </c>
      <c r="E266" s="17" t="s">
        <v>183</v>
      </c>
      <c r="F266" s="18">
        <v>72107</v>
      </c>
      <c r="G266" s="15" t="s">
        <v>3659</v>
      </c>
      <c r="H266" s="20" t="str">
        <f>HYPERLINK("mailto:cty9menrecorder@tcworks.net","cty9menrecorder@tcworks.net")</f>
        <v>cty9menrecorder@tcworks.net</v>
      </c>
      <c r="I266" s="15" t="s">
        <v>823</v>
      </c>
      <c r="J266" s="19">
        <v>45413</v>
      </c>
      <c r="K266" s="17" t="s">
        <v>18</v>
      </c>
      <c r="L266" s="208">
        <v>45016</v>
      </c>
      <c r="M266" s="13"/>
      <c r="N266" s="13"/>
      <c r="O266" s="13"/>
      <c r="P266" s="14"/>
      <c r="Q266" s="14"/>
    </row>
    <row r="267" spans="1:17" ht="15.6" customHeight="1" thickBot="1" x14ac:dyDescent="0.3">
      <c r="A267" s="15" t="s">
        <v>824</v>
      </c>
      <c r="B267" s="15" t="s">
        <v>825</v>
      </c>
      <c r="C267" s="13"/>
      <c r="D267" s="15" t="s">
        <v>826</v>
      </c>
      <c r="E267" s="17" t="s">
        <v>183</v>
      </c>
      <c r="F267" s="18">
        <v>72125</v>
      </c>
      <c r="G267" s="15" t="s">
        <v>4387</v>
      </c>
      <c r="H267" s="20" t="str">
        <f>HYPERLINK("mailto:perrycityhall@windstream.net","perrycityhall@windstream.net")</f>
        <v>perrycityhall@windstream.net</v>
      </c>
      <c r="I267" s="15" t="s">
        <v>827</v>
      </c>
      <c r="J267" s="19">
        <v>45352</v>
      </c>
      <c r="K267" s="17" t="s">
        <v>18</v>
      </c>
      <c r="L267" s="208">
        <v>44978</v>
      </c>
      <c r="M267" s="13"/>
      <c r="N267" s="13"/>
      <c r="O267" s="13"/>
      <c r="P267" s="14"/>
      <c r="Q267" s="14"/>
    </row>
    <row r="268" spans="1:17" ht="15.6" customHeight="1" thickBot="1" x14ac:dyDescent="0.3">
      <c r="A268" s="15" t="s">
        <v>5136</v>
      </c>
      <c r="B268" s="15" t="s">
        <v>483</v>
      </c>
      <c r="C268" s="15" t="s">
        <v>5137</v>
      </c>
      <c r="D268" s="15" t="s">
        <v>484</v>
      </c>
      <c r="E268" s="17" t="s">
        <v>183</v>
      </c>
      <c r="F268" s="18">
        <v>72129</v>
      </c>
      <c r="G268" s="15" t="s">
        <v>485</v>
      </c>
      <c r="H268" s="111" t="s">
        <v>5138</v>
      </c>
      <c r="I268" s="15" t="s">
        <v>486</v>
      </c>
      <c r="J268" s="19">
        <v>45748</v>
      </c>
      <c r="K268" s="17" t="s">
        <v>18</v>
      </c>
      <c r="L268" s="208">
        <v>45369</v>
      </c>
      <c r="M268" s="13"/>
      <c r="N268" s="13"/>
      <c r="O268" s="13"/>
      <c r="P268" s="14"/>
      <c r="Q268" s="14"/>
    </row>
    <row r="269" spans="1:17" ht="15.6" customHeight="1" thickBot="1" x14ac:dyDescent="0.3">
      <c r="A269" s="90" t="s">
        <v>3524</v>
      </c>
      <c r="B269" s="90" t="s">
        <v>3525</v>
      </c>
      <c r="C269" s="13"/>
      <c r="D269" s="90" t="s">
        <v>3526</v>
      </c>
      <c r="E269" s="95" t="s">
        <v>183</v>
      </c>
      <c r="F269" s="97" t="s">
        <v>3527</v>
      </c>
      <c r="G269" s="90" t="s">
        <v>3528</v>
      </c>
      <c r="H269" s="91" t="s">
        <v>3529</v>
      </c>
      <c r="I269" s="90" t="s">
        <v>3530</v>
      </c>
      <c r="J269" s="19">
        <v>45658</v>
      </c>
      <c r="K269" s="95" t="s">
        <v>18</v>
      </c>
      <c r="L269" s="208">
        <v>45342</v>
      </c>
      <c r="M269" s="13"/>
      <c r="N269" s="13"/>
      <c r="O269" s="13"/>
      <c r="P269" s="14"/>
      <c r="Q269" s="14"/>
    </row>
    <row r="270" spans="1:17" ht="15.6" customHeight="1" thickBot="1" x14ac:dyDescent="0.3">
      <c r="A270" s="90" t="s">
        <v>3568</v>
      </c>
      <c r="B270" s="90" t="s">
        <v>3569</v>
      </c>
      <c r="C270" s="13"/>
      <c r="D270" s="90" t="s">
        <v>3570</v>
      </c>
      <c r="E270" s="95" t="s">
        <v>183</v>
      </c>
      <c r="F270" s="97" t="s">
        <v>3571</v>
      </c>
      <c r="G270" s="90" t="s">
        <v>4246</v>
      </c>
      <c r="H270" s="91"/>
      <c r="I270" s="90" t="s">
        <v>3572</v>
      </c>
      <c r="J270" s="19">
        <v>45658</v>
      </c>
      <c r="K270" s="95" t="s">
        <v>18</v>
      </c>
      <c r="L270" s="208">
        <v>45272</v>
      </c>
      <c r="M270" s="13"/>
      <c r="N270" s="13"/>
      <c r="O270" s="13"/>
      <c r="P270" s="14"/>
      <c r="Q270" s="14"/>
    </row>
    <row r="271" spans="1:17" ht="15.6" customHeight="1" thickBot="1" x14ac:dyDescent="0.3">
      <c r="A271" s="15" t="s">
        <v>828</v>
      </c>
      <c r="B271" s="15" t="s">
        <v>829</v>
      </c>
      <c r="C271" s="13"/>
      <c r="D271" s="15" t="s">
        <v>830</v>
      </c>
      <c r="E271" s="17" t="s">
        <v>183</v>
      </c>
      <c r="F271" s="18">
        <v>71670</v>
      </c>
      <c r="G271" s="15" t="s">
        <v>4716</v>
      </c>
      <c r="H271" s="5"/>
      <c r="I271" s="15" t="s">
        <v>831</v>
      </c>
      <c r="J271" s="19">
        <v>45717</v>
      </c>
      <c r="K271" s="17" t="s">
        <v>18</v>
      </c>
      <c r="L271" s="208">
        <v>45342</v>
      </c>
      <c r="M271" s="102"/>
      <c r="N271" s="102"/>
      <c r="O271" s="102"/>
      <c r="P271" s="115"/>
      <c r="Q271" s="115"/>
    </row>
    <row r="272" spans="1:17" ht="15.6" customHeight="1" thickBot="1" x14ac:dyDescent="0.3">
      <c r="A272" s="15" t="s">
        <v>832</v>
      </c>
      <c r="B272" s="15" t="s">
        <v>324</v>
      </c>
      <c r="C272" s="13"/>
      <c r="D272" s="15" t="s">
        <v>833</v>
      </c>
      <c r="E272" s="17" t="s">
        <v>183</v>
      </c>
      <c r="F272" s="18">
        <v>72170</v>
      </c>
      <c r="G272" s="15" t="s">
        <v>834</v>
      </c>
      <c r="H272" s="5"/>
      <c r="I272" s="15" t="s">
        <v>835</v>
      </c>
      <c r="J272" s="19">
        <v>45717</v>
      </c>
      <c r="K272" s="17" t="s">
        <v>18</v>
      </c>
      <c r="L272" s="208">
        <v>45355</v>
      </c>
      <c r="P272" s="321"/>
      <c r="Q272" s="321"/>
    </row>
    <row r="273" spans="1:17" ht="15.6" customHeight="1" thickBot="1" x14ac:dyDescent="0.3">
      <c r="A273" s="25" t="s">
        <v>4985</v>
      </c>
      <c r="B273" s="25" t="s">
        <v>4986</v>
      </c>
      <c r="C273" s="14"/>
      <c r="D273" s="25" t="s">
        <v>4987</v>
      </c>
      <c r="E273" s="168" t="s">
        <v>183</v>
      </c>
      <c r="F273" s="169">
        <v>72601</v>
      </c>
      <c r="G273" s="25" t="s">
        <v>4988</v>
      </c>
      <c r="H273" s="91" t="s">
        <v>5348</v>
      </c>
      <c r="I273" s="113" t="s">
        <v>4989</v>
      </c>
      <c r="J273" s="170">
        <v>45536</v>
      </c>
      <c r="K273" s="168" t="s">
        <v>18</v>
      </c>
      <c r="L273" s="212">
        <v>45288</v>
      </c>
    </row>
    <row r="274" spans="1:17" ht="15.6" customHeight="1" thickBot="1" x14ac:dyDescent="0.3">
      <c r="A274" s="15" t="s">
        <v>836</v>
      </c>
      <c r="B274" s="15" t="s">
        <v>837</v>
      </c>
      <c r="C274" s="13"/>
      <c r="D274" s="15" t="s">
        <v>216</v>
      </c>
      <c r="E274" s="17" t="s">
        <v>183</v>
      </c>
      <c r="F274" s="18">
        <v>72632</v>
      </c>
      <c r="G274" s="15" t="s">
        <v>838</v>
      </c>
      <c r="H274" s="20" t="str">
        <f>HYPERLINK("mailto:tanya@turpentinecreek.org","tanya@turpentinecreek.org")</f>
        <v>tanya@turpentinecreek.org</v>
      </c>
      <c r="I274" s="15" t="s">
        <v>839</v>
      </c>
      <c r="J274" s="19">
        <v>45444</v>
      </c>
      <c r="K274" s="17" t="s">
        <v>18</v>
      </c>
      <c r="L274" s="208">
        <v>45061</v>
      </c>
      <c r="M274" s="13"/>
      <c r="N274" s="13"/>
      <c r="O274" s="13"/>
      <c r="P274" s="14"/>
      <c r="Q274" s="14"/>
    </row>
    <row r="275" spans="1:17" ht="15.6" customHeight="1" thickBot="1" x14ac:dyDescent="0.3">
      <c r="A275" s="15" t="s">
        <v>840</v>
      </c>
      <c r="B275" s="15" t="s">
        <v>841</v>
      </c>
      <c r="C275" s="13"/>
      <c r="D275" s="15" t="s">
        <v>331</v>
      </c>
      <c r="E275" s="17" t="s">
        <v>183</v>
      </c>
      <c r="F275" s="18">
        <v>71730</v>
      </c>
      <c r="G275" s="15" t="s">
        <v>842</v>
      </c>
      <c r="H275" s="111" t="s">
        <v>5104</v>
      </c>
      <c r="I275" s="15" t="s">
        <v>843</v>
      </c>
      <c r="J275" s="19">
        <v>45627</v>
      </c>
      <c r="K275" s="17" t="s">
        <v>18</v>
      </c>
      <c r="L275" s="208">
        <v>45315</v>
      </c>
      <c r="M275" s="13"/>
      <c r="N275" s="13"/>
      <c r="O275" s="13"/>
      <c r="P275" s="14"/>
      <c r="Q275" s="14"/>
    </row>
    <row r="276" spans="1:17" ht="15.6" customHeight="1" thickBot="1" x14ac:dyDescent="0.3">
      <c r="A276" s="90" t="s">
        <v>4035</v>
      </c>
      <c r="B276" s="90" t="s">
        <v>4036</v>
      </c>
      <c r="C276" s="98"/>
      <c r="D276" s="90" t="s">
        <v>204</v>
      </c>
      <c r="E276" s="95" t="s">
        <v>183</v>
      </c>
      <c r="F276" s="97" t="s">
        <v>3750</v>
      </c>
      <c r="G276" s="122" t="s">
        <v>4039</v>
      </c>
      <c r="H276" s="111" t="s">
        <v>4038</v>
      </c>
      <c r="I276" s="122" t="s">
        <v>4037</v>
      </c>
      <c r="J276" s="96">
        <v>45689</v>
      </c>
      <c r="K276" s="95" t="s">
        <v>18</v>
      </c>
      <c r="L276" s="296">
        <v>45301</v>
      </c>
      <c r="M276" s="98"/>
      <c r="N276" s="13"/>
      <c r="O276" s="13"/>
      <c r="P276" s="14"/>
      <c r="Q276" s="14"/>
    </row>
    <row r="277" spans="1:17" ht="15.6" customHeight="1" thickBot="1" x14ac:dyDescent="0.3">
      <c r="A277" s="15" t="s">
        <v>844</v>
      </c>
      <c r="B277" s="15" t="s">
        <v>845</v>
      </c>
      <c r="C277" s="15" t="s">
        <v>846</v>
      </c>
      <c r="D277" s="15" t="s">
        <v>847</v>
      </c>
      <c r="E277" s="17" t="s">
        <v>183</v>
      </c>
      <c r="F277" s="18">
        <v>72958</v>
      </c>
      <c r="G277" s="15" t="s">
        <v>848</v>
      </c>
      <c r="H277" s="20" t="str">
        <f>HYPERLINK("mailto:waldronw@centurytel.net","waldronw@centurytel.net")</f>
        <v>waldronw@centurytel.net</v>
      </c>
      <c r="I277" s="15" t="s">
        <v>849</v>
      </c>
      <c r="J277" s="19">
        <v>45444</v>
      </c>
      <c r="K277" s="17" t="s">
        <v>18</v>
      </c>
      <c r="L277" s="208">
        <v>45120</v>
      </c>
      <c r="M277" s="13"/>
      <c r="N277" s="13"/>
      <c r="O277" s="13"/>
      <c r="P277" s="14"/>
      <c r="Q277" s="14"/>
    </row>
    <row r="278" spans="1:17" ht="15.6" customHeight="1" thickBot="1" x14ac:dyDescent="0.3">
      <c r="A278" s="15" t="s">
        <v>850</v>
      </c>
      <c r="B278" s="15" t="s">
        <v>851</v>
      </c>
      <c r="C278" s="13"/>
      <c r="D278" s="15" t="s">
        <v>852</v>
      </c>
      <c r="E278" s="17" t="s">
        <v>183</v>
      </c>
      <c r="F278" s="18">
        <v>72730</v>
      </c>
      <c r="G278" s="15" t="s">
        <v>5196</v>
      </c>
      <c r="H278" s="110" t="s">
        <v>5524</v>
      </c>
      <c r="I278" s="15" t="s">
        <v>853</v>
      </c>
      <c r="J278" s="19">
        <v>45413</v>
      </c>
      <c r="K278" s="17" t="s">
        <v>18</v>
      </c>
      <c r="L278" s="208">
        <v>45085</v>
      </c>
      <c r="M278" s="13"/>
      <c r="N278" s="13"/>
      <c r="O278" s="13"/>
      <c r="P278" s="14"/>
      <c r="Q278" s="14"/>
    </row>
    <row r="279" spans="1:17" ht="15.6" customHeight="1" thickBot="1" x14ac:dyDescent="0.3">
      <c r="A279" s="15" t="s">
        <v>854</v>
      </c>
      <c r="B279" s="15" t="s">
        <v>3853</v>
      </c>
      <c r="C279" s="13"/>
      <c r="D279" s="15" t="s">
        <v>855</v>
      </c>
      <c r="E279" s="17" t="s">
        <v>183</v>
      </c>
      <c r="F279" s="18">
        <v>72927</v>
      </c>
      <c r="G279" s="5" t="s">
        <v>3851</v>
      </c>
      <c r="H279" s="5"/>
      <c r="I279" s="5" t="s">
        <v>3852</v>
      </c>
      <c r="J279" s="19">
        <v>45597</v>
      </c>
      <c r="K279" s="17" t="s">
        <v>18</v>
      </c>
      <c r="L279" s="208">
        <v>45198</v>
      </c>
      <c r="M279" s="13"/>
      <c r="N279" s="13"/>
      <c r="O279" s="13"/>
      <c r="P279" s="14"/>
      <c r="Q279" s="14"/>
    </row>
    <row r="280" spans="1:17" ht="15.6" customHeight="1" thickBot="1" x14ac:dyDescent="0.3">
      <c r="A280" s="15" t="s">
        <v>856</v>
      </c>
      <c r="B280" s="15" t="s">
        <v>857</v>
      </c>
      <c r="C280" s="13"/>
      <c r="D280" s="15" t="s">
        <v>692</v>
      </c>
      <c r="E280" s="17" t="s">
        <v>183</v>
      </c>
      <c r="F280" s="18">
        <v>72830</v>
      </c>
      <c r="G280" s="15" t="s">
        <v>858</v>
      </c>
      <c r="H280" s="5"/>
      <c r="I280" s="15" t="s">
        <v>859</v>
      </c>
      <c r="J280" s="19">
        <v>45658</v>
      </c>
      <c r="K280" s="17" t="s">
        <v>18</v>
      </c>
      <c r="L280" s="208">
        <v>45288</v>
      </c>
      <c r="M280" s="13"/>
      <c r="N280" s="13"/>
      <c r="O280" s="13"/>
      <c r="P280" s="14"/>
      <c r="Q280" s="14"/>
    </row>
    <row r="281" spans="1:17" ht="15.6" customHeight="1" thickBot="1" x14ac:dyDescent="0.3">
      <c r="A281" s="15" t="s">
        <v>4925</v>
      </c>
      <c r="B281" s="15" t="s">
        <v>4926</v>
      </c>
      <c r="C281" s="13"/>
      <c r="D281" s="15" t="s">
        <v>4927</v>
      </c>
      <c r="E281" s="17" t="s">
        <v>183</v>
      </c>
      <c r="F281" s="18" t="s">
        <v>4928</v>
      </c>
      <c r="G281" s="15" t="s">
        <v>4929</v>
      </c>
      <c r="H281" s="111" t="s">
        <v>4930</v>
      </c>
      <c r="I281" s="15" t="s">
        <v>4931</v>
      </c>
      <c r="J281" s="19">
        <v>45505</v>
      </c>
      <c r="K281" s="17" t="s">
        <v>18</v>
      </c>
      <c r="L281" s="208">
        <v>45180</v>
      </c>
      <c r="M281" s="13"/>
      <c r="N281" s="13"/>
      <c r="O281" s="13"/>
      <c r="P281" s="14"/>
      <c r="Q281" s="14"/>
    </row>
    <row r="282" spans="1:17" ht="15.6" customHeight="1" thickBot="1" x14ac:dyDescent="0.3">
      <c r="A282" s="15" t="s">
        <v>860</v>
      </c>
      <c r="B282" s="15" t="s">
        <v>861</v>
      </c>
      <c r="C282" s="90" t="s">
        <v>5031</v>
      </c>
      <c r="D282" s="15" t="s">
        <v>862</v>
      </c>
      <c r="E282" s="17" t="s">
        <v>183</v>
      </c>
      <c r="F282" s="18">
        <v>72006</v>
      </c>
      <c r="G282" s="90" t="s">
        <v>5030</v>
      </c>
      <c r="H282" s="5"/>
      <c r="I282" s="15" t="s">
        <v>863</v>
      </c>
      <c r="J282" s="19">
        <v>45566</v>
      </c>
      <c r="K282" s="17" t="s">
        <v>18</v>
      </c>
      <c r="L282" s="208">
        <v>45180</v>
      </c>
      <c r="M282" s="13"/>
      <c r="N282" s="13"/>
      <c r="O282" s="13"/>
      <c r="P282" s="14"/>
      <c r="Q282" s="14"/>
    </row>
    <row r="283" spans="1:17" ht="15.6" customHeight="1" thickBot="1" x14ac:dyDescent="0.3">
      <c r="A283" s="22" t="s">
        <v>3577</v>
      </c>
      <c r="B283" s="22" t="s">
        <v>3576</v>
      </c>
      <c r="C283" s="22"/>
      <c r="D283" s="22" t="s">
        <v>3575</v>
      </c>
      <c r="E283" s="117" t="s">
        <v>183</v>
      </c>
      <c r="F283" s="118" t="s">
        <v>3574</v>
      </c>
      <c r="G283" s="22" t="s">
        <v>4609</v>
      </c>
      <c r="H283" s="91" t="s">
        <v>4610</v>
      </c>
      <c r="I283" s="120" t="s">
        <v>3573</v>
      </c>
      <c r="J283" s="121">
        <v>45658</v>
      </c>
      <c r="K283" s="117" t="s">
        <v>18</v>
      </c>
      <c r="L283" s="210">
        <v>45260</v>
      </c>
      <c r="M283" s="22"/>
      <c r="N283" s="13"/>
      <c r="O283" s="13"/>
      <c r="P283" s="14"/>
      <c r="Q283" s="14"/>
    </row>
    <row r="284" spans="1:17" ht="15.6" customHeight="1" thickBot="1" x14ac:dyDescent="0.3">
      <c r="A284" s="33" t="s">
        <v>864</v>
      </c>
      <c r="B284" s="33" t="s">
        <v>865</v>
      </c>
      <c r="C284" s="34"/>
      <c r="D284" s="33" t="s">
        <v>866</v>
      </c>
      <c r="E284" s="35" t="s">
        <v>867</v>
      </c>
      <c r="F284" s="36">
        <v>95973</v>
      </c>
      <c r="G284" s="33" t="s">
        <v>868</v>
      </c>
      <c r="H284" s="37" t="str">
        <f>HYPERLINK("mailto:odysseywinery@aol.com","odysseywinery@aol.com")</f>
        <v>odysseywinery@aol.com</v>
      </c>
      <c r="I284" s="33" t="s">
        <v>869</v>
      </c>
      <c r="J284" s="38">
        <v>45597</v>
      </c>
      <c r="K284" s="35" t="s">
        <v>18</v>
      </c>
      <c r="L284" s="208">
        <v>45190</v>
      </c>
      <c r="M284" s="13"/>
      <c r="N284" s="13"/>
      <c r="O284" s="13"/>
      <c r="P284" s="14"/>
      <c r="Q284" s="14"/>
    </row>
    <row r="285" spans="1:17" ht="15.6" customHeight="1" thickBot="1" x14ac:dyDescent="0.3">
      <c r="A285" s="33" t="s">
        <v>5301</v>
      </c>
      <c r="B285" s="33" t="s">
        <v>5300</v>
      </c>
      <c r="C285" s="34"/>
      <c r="D285" s="33" t="s">
        <v>5299</v>
      </c>
      <c r="E285" s="35" t="s">
        <v>867</v>
      </c>
      <c r="F285" s="36">
        <v>95453</v>
      </c>
      <c r="G285" s="33" t="s">
        <v>5298</v>
      </c>
      <c r="H285" s="290" t="s">
        <v>5297</v>
      </c>
      <c r="I285" s="39"/>
      <c r="J285" s="38">
        <v>45474</v>
      </c>
      <c r="K285" s="35" t="s">
        <v>18</v>
      </c>
      <c r="L285" s="208">
        <v>45209</v>
      </c>
      <c r="M285" s="13"/>
      <c r="N285" s="13"/>
      <c r="O285" s="13"/>
      <c r="P285" s="14"/>
      <c r="Q285" s="14"/>
    </row>
    <row r="286" spans="1:17" ht="15.6" customHeight="1" thickBot="1" x14ac:dyDescent="0.3">
      <c r="A286" s="33" t="s">
        <v>5004</v>
      </c>
      <c r="B286" s="33" t="s">
        <v>5005</v>
      </c>
      <c r="C286" s="34"/>
      <c r="D286" s="33" t="s">
        <v>1295</v>
      </c>
      <c r="E286" s="35" t="s">
        <v>867</v>
      </c>
      <c r="F286" s="36" t="s">
        <v>5006</v>
      </c>
      <c r="G286" s="33" t="s">
        <v>5007</v>
      </c>
      <c r="H286" s="128" t="s">
        <v>5008</v>
      </c>
      <c r="I286" s="39" t="s">
        <v>5009</v>
      </c>
      <c r="J286" s="38">
        <v>45566</v>
      </c>
      <c r="K286" s="35" t="s">
        <v>18</v>
      </c>
      <c r="L286" s="208">
        <v>45288</v>
      </c>
      <c r="M286" s="13"/>
      <c r="N286" s="13"/>
      <c r="O286" s="13"/>
      <c r="P286" s="14"/>
      <c r="Q286" s="14"/>
    </row>
    <row r="287" spans="1:17" ht="15.6" customHeight="1" thickBot="1" x14ac:dyDescent="0.3">
      <c r="A287" s="40" t="s">
        <v>871</v>
      </c>
      <c r="B287" s="101" t="s">
        <v>872</v>
      </c>
      <c r="C287" s="41"/>
      <c r="D287" s="101" t="s">
        <v>769</v>
      </c>
      <c r="E287" s="42" t="s">
        <v>870</v>
      </c>
      <c r="F287" s="105">
        <v>32277</v>
      </c>
      <c r="G287" s="40" t="s">
        <v>873</v>
      </c>
      <c r="H287" s="277" t="s">
        <v>874</v>
      </c>
      <c r="I287" s="108" t="s">
        <v>875</v>
      </c>
      <c r="J287" s="43">
        <v>45505</v>
      </c>
      <c r="K287" s="42" t="s">
        <v>18</v>
      </c>
      <c r="L287" s="208">
        <v>45120</v>
      </c>
      <c r="M287" s="13"/>
      <c r="N287" s="13"/>
      <c r="O287" s="13"/>
      <c r="P287" s="14"/>
      <c r="Q287" s="14"/>
    </row>
    <row r="288" spans="1:17" ht="15.6" customHeight="1" thickBot="1" x14ac:dyDescent="0.3">
      <c r="A288" s="200" t="s">
        <v>4617</v>
      </c>
      <c r="B288" s="101" t="s">
        <v>4618</v>
      </c>
      <c r="C288" s="41"/>
      <c r="D288" s="101" t="s">
        <v>591</v>
      </c>
      <c r="E288" s="201" t="s">
        <v>870</v>
      </c>
      <c r="F288" s="105">
        <v>32344</v>
      </c>
      <c r="G288" s="200" t="s">
        <v>4619</v>
      </c>
      <c r="H288" s="171" t="s">
        <v>4620</v>
      </c>
      <c r="I288" s="108" t="s">
        <v>4621</v>
      </c>
      <c r="J288" s="43">
        <v>45292</v>
      </c>
      <c r="K288" s="201" t="s">
        <v>18</v>
      </c>
      <c r="L288" s="208">
        <v>44951</v>
      </c>
      <c r="M288" s="13"/>
      <c r="N288" s="13"/>
      <c r="O288" s="13"/>
      <c r="P288" s="14"/>
      <c r="Q288" s="14"/>
    </row>
    <row r="289" spans="1:26" ht="15.6" customHeight="1" thickBot="1" x14ac:dyDescent="0.3">
      <c r="A289" s="200" t="s">
        <v>4622</v>
      </c>
      <c r="B289" s="101" t="s">
        <v>4623</v>
      </c>
      <c r="C289" s="41"/>
      <c r="D289" s="101" t="s">
        <v>4624</v>
      </c>
      <c r="E289" s="201" t="s">
        <v>870</v>
      </c>
      <c r="F289" s="105">
        <v>32811</v>
      </c>
      <c r="G289" s="200" t="s">
        <v>4625</v>
      </c>
      <c r="H289" s="171" t="s">
        <v>4626</v>
      </c>
      <c r="I289" s="108" t="s">
        <v>4627</v>
      </c>
      <c r="J289" s="43">
        <v>45658</v>
      </c>
      <c r="K289" s="201" t="s">
        <v>18</v>
      </c>
      <c r="L289" s="208">
        <v>45250</v>
      </c>
      <c r="M289" s="13"/>
      <c r="N289" s="13"/>
      <c r="O289" s="13"/>
      <c r="P289" s="14"/>
      <c r="Q289" s="14"/>
    </row>
    <row r="290" spans="1:26" ht="15.6" customHeight="1" thickBot="1" x14ac:dyDescent="0.3">
      <c r="A290" s="200" t="s">
        <v>4628</v>
      </c>
      <c r="B290" s="101" t="s">
        <v>4629</v>
      </c>
      <c r="C290" s="41"/>
      <c r="D290" s="101" t="s">
        <v>4630</v>
      </c>
      <c r="E290" s="201" t="s">
        <v>870</v>
      </c>
      <c r="F290" s="105">
        <v>32352</v>
      </c>
      <c r="G290" s="200" t="s">
        <v>4631</v>
      </c>
      <c r="H290" s="171" t="s">
        <v>4632</v>
      </c>
      <c r="I290" s="108" t="s">
        <v>4633</v>
      </c>
      <c r="J290" s="43">
        <v>45658</v>
      </c>
      <c r="K290" s="201" t="s">
        <v>18</v>
      </c>
      <c r="L290" s="208">
        <v>45342</v>
      </c>
      <c r="M290" s="13"/>
      <c r="N290" s="13"/>
      <c r="O290" s="13"/>
      <c r="P290" s="14"/>
      <c r="Q290" s="14"/>
    </row>
    <row r="291" spans="1:26" ht="15.6" customHeight="1" thickBot="1" x14ac:dyDescent="0.3">
      <c r="A291" s="33" t="s">
        <v>3710</v>
      </c>
      <c r="B291" s="33" t="s">
        <v>3711</v>
      </c>
      <c r="C291" s="34"/>
      <c r="D291" s="33" t="s">
        <v>3712</v>
      </c>
      <c r="E291" s="35" t="s">
        <v>879</v>
      </c>
      <c r="F291" s="36" t="s">
        <v>3713</v>
      </c>
      <c r="G291" s="33"/>
      <c r="H291" s="128" t="s">
        <v>4167</v>
      </c>
      <c r="I291" s="33" t="s">
        <v>4166</v>
      </c>
      <c r="J291" s="38">
        <v>45444</v>
      </c>
      <c r="K291" s="35" t="s">
        <v>18</v>
      </c>
      <c r="L291" s="208">
        <v>45070</v>
      </c>
      <c r="M291" s="13"/>
      <c r="N291" s="28"/>
      <c r="O291" s="24"/>
      <c r="P291" s="24"/>
      <c r="Q291" s="2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spans="1:26" ht="15.6" customHeight="1" thickBot="1" x14ac:dyDescent="0.3">
      <c r="A292" s="33" t="s">
        <v>876</v>
      </c>
      <c r="B292" s="33" t="s">
        <v>877</v>
      </c>
      <c r="C292" s="34"/>
      <c r="D292" s="33" t="s">
        <v>878</v>
      </c>
      <c r="E292" s="35" t="s">
        <v>879</v>
      </c>
      <c r="F292" s="36">
        <v>83320</v>
      </c>
      <c r="G292" s="33" t="s">
        <v>880</v>
      </c>
      <c r="H292" s="37" t="str">
        <f>HYPERLINK("mailto:careychief@hotmail.com","careychief@hotmail.com")</f>
        <v>careychief@hotmail.com</v>
      </c>
      <c r="I292" s="33" t="s">
        <v>881</v>
      </c>
      <c r="J292" s="38">
        <v>45474</v>
      </c>
      <c r="K292" s="35" t="s">
        <v>18</v>
      </c>
      <c r="L292" s="208">
        <v>45147</v>
      </c>
      <c r="M292" s="13"/>
      <c r="N292" s="13"/>
      <c r="O292" s="13"/>
      <c r="P292" s="14"/>
      <c r="Q292" s="14"/>
    </row>
    <row r="293" spans="1:26" ht="15.6" customHeight="1" thickBot="1" x14ac:dyDescent="0.3">
      <c r="A293" s="33" t="s">
        <v>882</v>
      </c>
      <c r="B293" s="33" t="s">
        <v>883</v>
      </c>
      <c r="C293" s="34"/>
      <c r="D293" s="33" t="s">
        <v>884</v>
      </c>
      <c r="E293" s="35" t="s">
        <v>879</v>
      </c>
      <c r="F293" s="36" t="s">
        <v>885</v>
      </c>
      <c r="G293" s="33" t="s">
        <v>886</v>
      </c>
      <c r="H293" s="128" t="s">
        <v>3978</v>
      </c>
      <c r="I293" s="33" t="s">
        <v>887</v>
      </c>
      <c r="J293" s="38">
        <v>45597</v>
      </c>
      <c r="K293" s="35" t="s">
        <v>18</v>
      </c>
      <c r="L293" s="208">
        <v>45230</v>
      </c>
      <c r="M293" s="13"/>
      <c r="N293" s="13"/>
      <c r="O293" s="13"/>
      <c r="P293" s="14"/>
      <c r="Q293" s="14"/>
    </row>
    <row r="294" spans="1:26" ht="15.6" customHeight="1" thickBot="1" x14ac:dyDescent="0.3">
      <c r="A294" s="33" t="s">
        <v>3492</v>
      </c>
      <c r="B294" s="33" t="s">
        <v>3714</v>
      </c>
      <c r="C294" s="34"/>
      <c r="D294" s="33" t="s">
        <v>3494</v>
      </c>
      <c r="E294" s="35" t="s">
        <v>879</v>
      </c>
      <c r="F294" s="36" t="s">
        <v>3715</v>
      </c>
      <c r="G294" s="33"/>
      <c r="H294" s="37"/>
      <c r="I294" s="33" t="s">
        <v>3716</v>
      </c>
      <c r="J294" s="38">
        <v>45444</v>
      </c>
      <c r="K294" s="35" t="s">
        <v>18</v>
      </c>
      <c r="L294" s="208">
        <v>45061</v>
      </c>
      <c r="M294" s="13"/>
      <c r="N294" s="13"/>
      <c r="O294" s="13"/>
      <c r="P294" s="14"/>
      <c r="Q294" s="14"/>
    </row>
    <row r="295" spans="1:26" ht="15.6" customHeight="1" thickBot="1" x14ac:dyDescent="0.3">
      <c r="A295" s="33" t="s">
        <v>888</v>
      </c>
      <c r="B295" s="33" t="s">
        <v>746</v>
      </c>
      <c r="C295" s="33" t="s">
        <v>889</v>
      </c>
      <c r="D295" s="33" t="s">
        <v>890</v>
      </c>
      <c r="E295" s="35" t="s">
        <v>879</v>
      </c>
      <c r="F295" s="36">
        <v>83523</v>
      </c>
      <c r="G295" s="33" t="s">
        <v>3744</v>
      </c>
      <c r="H295" s="37" t="str">
        <f>HYPERLINK("mailto:coc@connectwireless.us","coc@connectwireless.us")</f>
        <v>coc@connectwireless.us</v>
      </c>
      <c r="I295" s="33" t="s">
        <v>891</v>
      </c>
      <c r="J295" s="38">
        <v>45474</v>
      </c>
      <c r="K295" s="35" t="s">
        <v>18</v>
      </c>
      <c r="L295" s="208">
        <v>45097</v>
      </c>
      <c r="M295" s="13"/>
      <c r="N295" s="13"/>
      <c r="O295" s="13"/>
      <c r="P295" s="14"/>
      <c r="Q295" s="14"/>
    </row>
    <row r="296" spans="1:26" ht="15.6" customHeight="1" thickBot="1" x14ac:dyDescent="0.3">
      <c r="A296" s="33" t="s">
        <v>5362</v>
      </c>
      <c r="B296" s="33" t="s">
        <v>5363</v>
      </c>
      <c r="C296" s="34"/>
      <c r="D296" s="33" t="s">
        <v>3753</v>
      </c>
      <c r="E296" s="35" t="s">
        <v>879</v>
      </c>
      <c r="F296" s="36" t="s">
        <v>3754</v>
      </c>
      <c r="G296" s="33" t="s">
        <v>5364</v>
      </c>
      <c r="H296" s="128" t="s">
        <v>5365</v>
      </c>
      <c r="I296" s="33" t="s">
        <v>5366</v>
      </c>
      <c r="J296" s="38">
        <v>45658</v>
      </c>
      <c r="K296" s="35" t="s">
        <v>1087</v>
      </c>
      <c r="L296" s="208">
        <v>45288</v>
      </c>
      <c r="M296" s="13"/>
      <c r="N296" s="13"/>
      <c r="O296" s="13"/>
      <c r="P296" s="14"/>
      <c r="Q296" s="14"/>
    </row>
    <row r="297" spans="1:26" ht="15.6" customHeight="1" thickBot="1" x14ac:dyDescent="0.3">
      <c r="A297" s="33" t="s">
        <v>5466</v>
      </c>
      <c r="B297" s="33" t="s">
        <v>5357</v>
      </c>
      <c r="C297" s="34"/>
      <c r="D297" s="33" t="s">
        <v>5467</v>
      </c>
      <c r="E297" s="35" t="s">
        <v>879</v>
      </c>
      <c r="F297" s="36" t="s">
        <v>5468</v>
      </c>
      <c r="G297" s="33" t="s">
        <v>5469</v>
      </c>
      <c r="H297" s="128" t="s">
        <v>5470</v>
      </c>
      <c r="I297" s="33" t="s">
        <v>5471</v>
      </c>
      <c r="J297" s="38">
        <v>45717</v>
      </c>
      <c r="K297" s="35" t="s">
        <v>1087</v>
      </c>
      <c r="L297" s="208">
        <v>45342</v>
      </c>
      <c r="M297" s="13"/>
      <c r="N297" s="13"/>
      <c r="O297" s="13"/>
      <c r="P297" s="14"/>
      <c r="Q297" s="14"/>
    </row>
    <row r="298" spans="1:26" ht="15.6" customHeight="1" thickBot="1" x14ac:dyDescent="0.3">
      <c r="A298" s="33" t="s">
        <v>3675</v>
      </c>
      <c r="B298" s="33" t="s">
        <v>746</v>
      </c>
      <c r="C298" s="34" t="s">
        <v>3676</v>
      </c>
      <c r="D298" s="33" t="s">
        <v>3677</v>
      </c>
      <c r="E298" s="35" t="s">
        <v>879</v>
      </c>
      <c r="F298" s="36" t="s">
        <v>3678</v>
      </c>
      <c r="G298" s="33" t="s">
        <v>3679</v>
      </c>
      <c r="H298" s="329" t="s">
        <v>3680</v>
      </c>
      <c r="I298" s="33" t="s">
        <v>3681</v>
      </c>
      <c r="J298" s="38">
        <v>45413</v>
      </c>
      <c r="K298" s="35" t="s">
        <v>18</v>
      </c>
      <c r="L298" s="208">
        <v>45027</v>
      </c>
      <c r="M298" s="13"/>
      <c r="N298" s="13"/>
      <c r="O298" s="13"/>
      <c r="P298" s="14"/>
      <c r="Q298" s="14"/>
    </row>
    <row r="299" spans="1:26" ht="15.6" customHeight="1" thickBot="1" x14ac:dyDescent="0.3">
      <c r="A299" s="33" t="s">
        <v>5367</v>
      </c>
      <c r="B299" s="33" t="s">
        <v>5368</v>
      </c>
      <c r="C299" s="34"/>
      <c r="D299" s="33" t="s">
        <v>5369</v>
      </c>
      <c r="E299" s="35" t="s">
        <v>879</v>
      </c>
      <c r="F299" s="36" t="s">
        <v>5370</v>
      </c>
      <c r="G299" s="33" t="s">
        <v>5371</v>
      </c>
      <c r="H299" s="128" t="s">
        <v>5372</v>
      </c>
      <c r="I299" s="33" t="s">
        <v>5373</v>
      </c>
      <c r="J299" s="38">
        <v>45658</v>
      </c>
      <c r="K299" s="35" t="s">
        <v>1087</v>
      </c>
      <c r="L299" s="208">
        <v>45288</v>
      </c>
      <c r="M299" s="13"/>
      <c r="N299" s="13"/>
      <c r="O299" s="13"/>
      <c r="P299" s="14"/>
      <c r="Q299" s="14"/>
    </row>
    <row r="300" spans="1:26" ht="15.6" customHeight="1" thickBot="1" x14ac:dyDescent="0.3">
      <c r="A300" s="33" t="s">
        <v>892</v>
      </c>
      <c r="B300" s="33" t="s">
        <v>893</v>
      </c>
      <c r="C300" s="34"/>
      <c r="D300" s="33" t="s">
        <v>894</v>
      </c>
      <c r="E300" s="35" t="s">
        <v>879</v>
      </c>
      <c r="F300" s="36">
        <v>83328</v>
      </c>
      <c r="G300" s="33" t="s">
        <v>895</v>
      </c>
      <c r="H300" s="37" t="str">
        <f>HYPERLINK("mailto:fhdshop@yahoo.com","fhdshop@yahoo.com")</f>
        <v>fhdshop@yahoo.com</v>
      </c>
      <c r="I300" s="33" t="s">
        <v>896</v>
      </c>
      <c r="J300" s="38">
        <v>45597</v>
      </c>
      <c r="K300" s="35" t="s">
        <v>18</v>
      </c>
      <c r="L300" s="208">
        <v>45183</v>
      </c>
      <c r="M300" s="13"/>
      <c r="N300" s="13"/>
      <c r="O300" s="13"/>
      <c r="P300" s="13"/>
      <c r="Q300" s="13"/>
    </row>
    <row r="301" spans="1:26" ht="15.6" customHeight="1" thickBot="1" x14ac:dyDescent="0.3">
      <c r="A301" s="33" t="s">
        <v>3650</v>
      </c>
      <c r="B301" s="33" t="s">
        <v>3651</v>
      </c>
      <c r="C301" s="34"/>
      <c r="D301" s="33" t="s">
        <v>3652</v>
      </c>
      <c r="E301" s="35" t="s">
        <v>879</v>
      </c>
      <c r="F301" s="36" t="s">
        <v>3653</v>
      </c>
      <c r="G301" s="33" t="s">
        <v>3654</v>
      </c>
      <c r="H301" s="128" t="s">
        <v>4438</v>
      </c>
      <c r="I301" s="33" t="s">
        <v>3655</v>
      </c>
      <c r="J301" s="38">
        <v>45383</v>
      </c>
      <c r="K301" s="35" t="s">
        <v>18</v>
      </c>
      <c r="L301" s="208">
        <v>45009</v>
      </c>
      <c r="M301" s="13"/>
      <c r="N301" s="13"/>
      <c r="O301" s="13"/>
      <c r="P301" s="14"/>
      <c r="Q301" s="14"/>
    </row>
    <row r="302" spans="1:26" ht="15.6" customHeight="1" thickBot="1" x14ac:dyDescent="0.3">
      <c r="A302" s="33" t="s">
        <v>897</v>
      </c>
      <c r="B302" s="33" t="s">
        <v>898</v>
      </c>
      <c r="C302" s="34"/>
      <c r="D302" s="33" t="s">
        <v>899</v>
      </c>
      <c r="E302" s="35" t="s">
        <v>879</v>
      </c>
      <c r="F302" s="36">
        <v>83330</v>
      </c>
      <c r="G302" s="33" t="s">
        <v>900</v>
      </c>
      <c r="H302" s="37" t="str">
        <f>HYPERLINK("mailto:dgill@co.gooding.id.us","dgill@co.gooding.id.us")</f>
        <v>dgill@co.gooding.id.us</v>
      </c>
      <c r="I302" s="33" t="s">
        <v>901</v>
      </c>
      <c r="J302" s="38">
        <v>45474</v>
      </c>
      <c r="K302" s="35" t="s">
        <v>18</v>
      </c>
      <c r="L302" s="208">
        <v>45097</v>
      </c>
      <c r="M302" s="13"/>
      <c r="N302" s="13"/>
      <c r="O302" s="13"/>
      <c r="P302" s="14"/>
      <c r="Q302" s="14"/>
    </row>
    <row r="303" spans="1:26" ht="15.6" customHeight="1" thickBot="1" x14ac:dyDescent="0.3">
      <c r="A303" s="33" t="s">
        <v>5356</v>
      </c>
      <c r="B303" s="33" t="s">
        <v>5357</v>
      </c>
      <c r="C303" s="34"/>
      <c r="D303" s="33" t="s">
        <v>899</v>
      </c>
      <c r="E303" s="35" t="s">
        <v>879</v>
      </c>
      <c r="F303" s="36" t="s">
        <v>5358</v>
      </c>
      <c r="G303" s="33" t="s">
        <v>5359</v>
      </c>
      <c r="H303" s="329" t="s">
        <v>5360</v>
      </c>
      <c r="I303" s="33" t="s">
        <v>5361</v>
      </c>
      <c r="J303" s="38">
        <v>45658</v>
      </c>
      <c r="K303" s="35" t="s">
        <v>1087</v>
      </c>
      <c r="L303" s="208">
        <v>45288</v>
      </c>
      <c r="M303" s="13"/>
      <c r="N303" s="13"/>
      <c r="O303" s="13"/>
      <c r="P303" s="14"/>
      <c r="Q303" s="14"/>
    </row>
    <row r="304" spans="1:26" ht="15.6" customHeight="1" thickBot="1" x14ac:dyDescent="0.3">
      <c r="A304" s="33" t="s">
        <v>3693</v>
      </c>
      <c r="B304" s="34" t="s">
        <v>3694</v>
      </c>
      <c r="C304" s="34"/>
      <c r="D304" s="33" t="s">
        <v>3695</v>
      </c>
      <c r="E304" s="35" t="s">
        <v>879</v>
      </c>
      <c r="F304" s="36" t="s">
        <v>3696</v>
      </c>
      <c r="G304" s="245" t="s">
        <v>5465</v>
      </c>
      <c r="H304" s="107" t="s">
        <v>5454</v>
      </c>
      <c r="I304" s="33" t="s">
        <v>3697</v>
      </c>
      <c r="J304" s="38">
        <v>46174</v>
      </c>
      <c r="K304" s="35" t="s">
        <v>18</v>
      </c>
      <c r="L304" s="208">
        <v>45342</v>
      </c>
      <c r="M304" s="13"/>
      <c r="N304" s="13"/>
      <c r="O304" s="13"/>
      <c r="P304" s="14"/>
      <c r="Q304" s="14"/>
    </row>
    <row r="305" spans="1:26" ht="15.6" customHeight="1" thickBot="1" x14ac:dyDescent="0.3">
      <c r="A305" s="33" t="s">
        <v>902</v>
      </c>
      <c r="B305" s="33" t="s">
        <v>903</v>
      </c>
      <c r="C305" s="34"/>
      <c r="D305" s="33" t="s">
        <v>904</v>
      </c>
      <c r="E305" s="35" t="s">
        <v>879</v>
      </c>
      <c r="F305" s="36">
        <v>83332</v>
      </c>
      <c r="G305" s="39"/>
      <c r="H305" s="37" t="str">
        <f>HYPERLINK("mailto:rregnier69@gmail.com","rregnier69@gmail.com")</f>
        <v>rregnier69@gmail.com</v>
      </c>
      <c r="I305" s="33" t="s">
        <v>905</v>
      </c>
      <c r="J305" s="38">
        <v>45413</v>
      </c>
      <c r="K305" s="286" t="s">
        <v>18</v>
      </c>
      <c r="L305" s="209">
        <v>45097</v>
      </c>
      <c r="M305" s="102"/>
      <c r="N305" s="340"/>
      <c r="O305" s="341"/>
      <c r="P305" s="342"/>
      <c r="Q305" s="115"/>
    </row>
    <row r="306" spans="1:26" ht="15.6" customHeight="1" thickBot="1" x14ac:dyDescent="0.3">
      <c r="A306" s="33" t="s">
        <v>906</v>
      </c>
      <c r="B306" s="33" t="s">
        <v>907</v>
      </c>
      <c r="C306" s="34"/>
      <c r="D306" s="33" t="s">
        <v>908</v>
      </c>
      <c r="E306" s="35" t="s">
        <v>879</v>
      </c>
      <c r="F306" s="36">
        <v>83655</v>
      </c>
      <c r="G306" s="33" t="s">
        <v>4175</v>
      </c>
      <c r="H306" s="241" t="str">
        <f>HYPERLINK("mailto:hwd1@fmtc.com","hwd1@fmtc.com")</f>
        <v>hwd1@fmtc.com</v>
      </c>
      <c r="I306" s="33" t="s">
        <v>909</v>
      </c>
      <c r="J306" s="38">
        <v>45505</v>
      </c>
      <c r="K306" s="286" t="s">
        <v>18</v>
      </c>
      <c r="L306" s="320">
        <v>45147</v>
      </c>
      <c r="P306" s="321"/>
      <c r="Q306" s="321"/>
    </row>
    <row r="307" spans="1:26" ht="15.6" customHeight="1" thickBot="1" x14ac:dyDescent="0.3">
      <c r="A307" s="33" t="s">
        <v>5403</v>
      </c>
      <c r="B307" s="33" t="s">
        <v>2089</v>
      </c>
      <c r="C307" s="34"/>
      <c r="D307" s="33" t="s">
        <v>5404</v>
      </c>
      <c r="E307" s="35" t="s">
        <v>879</v>
      </c>
      <c r="F307" s="36" t="s">
        <v>5405</v>
      </c>
      <c r="G307" s="33" t="s">
        <v>5406</v>
      </c>
      <c r="H307" s="128" t="s">
        <v>5407</v>
      </c>
      <c r="I307" s="33" t="s">
        <v>5408</v>
      </c>
      <c r="J307" s="38">
        <v>45689</v>
      </c>
      <c r="K307" s="35" t="s">
        <v>1087</v>
      </c>
      <c r="L307" s="208">
        <v>45315</v>
      </c>
      <c r="M307" s="13"/>
      <c r="N307" s="13"/>
      <c r="O307" s="13"/>
      <c r="P307" s="14"/>
      <c r="Q307" s="14"/>
    </row>
    <row r="308" spans="1:26" ht="15.6" customHeight="1" thickBot="1" x14ac:dyDescent="0.3">
      <c r="A308" s="33" t="s">
        <v>3698</v>
      </c>
      <c r="B308" s="33" t="s">
        <v>1982</v>
      </c>
      <c r="C308" s="34" t="s">
        <v>3699</v>
      </c>
      <c r="D308" s="33" t="s">
        <v>3700</v>
      </c>
      <c r="E308" s="35" t="s">
        <v>879</v>
      </c>
      <c r="F308" s="36" t="s">
        <v>3701</v>
      </c>
      <c r="G308" s="33" t="s">
        <v>3702</v>
      </c>
      <c r="H308" s="128" t="s">
        <v>3703</v>
      </c>
      <c r="I308" s="33" t="s">
        <v>3704</v>
      </c>
      <c r="J308" s="38">
        <v>45444</v>
      </c>
      <c r="K308" s="35" t="s">
        <v>18</v>
      </c>
      <c r="L308" s="208">
        <v>45147</v>
      </c>
      <c r="M308" s="13"/>
      <c r="N308" s="13"/>
      <c r="O308" s="13"/>
      <c r="P308" s="14"/>
      <c r="Q308" s="14"/>
    </row>
    <row r="309" spans="1:26" ht="15.6" customHeight="1" thickBot="1" x14ac:dyDescent="0.3">
      <c r="A309" s="33" t="s">
        <v>910</v>
      </c>
      <c r="B309" s="33" t="s">
        <v>911</v>
      </c>
      <c r="C309" s="34"/>
      <c r="D309" s="33" t="s">
        <v>912</v>
      </c>
      <c r="E309" s="35" t="s">
        <v>879</v>
      </c>
      <c r="F309" s="36">
        <v>83840</v>
      </c>
      <c r="G309" s="33" t="s">
        <v>913</v>
      </c>
      <c r="H309" s="141"/>
      <c r="I309" s="33" t="s">
        <v>914</v>
      </c>
      <c r="J309" s="38">
        <v>45597</v>
      </c>
      <c r="K309" s="35" t="s">
        <v>18</v>
      </c>
      <c r="L309" s="208">
        <v>45219</v>
      </c>
      <c r="M309" s="13"/>
      <c r="N309" s="13"/>
      <c r="O309" s="13"/>
      <c r="P309" s="14"/>
      <c r="Q309" s="14"/>
    </row>
    <row r="310" spans="1:26" ht="15.6" customHeight="1" thickBot="1" x14ac:dyDescent="0.3">
      <c r="A310" s="33" t="s">
        <v>3705</v>
      </c>
      <c r="B310" s="33" t="s">
        <v>3706</v>
      </c>
      <c r="C310" s="34"/>
      <c r="D310" s="33" t="s">
        <v>3707</v>
      </c>
      <c r="E310" s="35" t="s">
        <v>879</v>
      </c>
      <c r="F310" s="36" t="s">
        <v>3708</v>
      </c>
      <c r="G310" s="33" t="s">
        <v>5178</v>
      </c>
      <c r="H310" s="128" t="s">
        <v>5177</v>
      </c>
      <c r="I310" s="33" t="s">
        <v>3709</v>
      </c>
      <c r="J310" s="38">
        <v>45444</v>
      </c>
      <c r="K310" s="35" t="s">
        <v>18</v>
      </c>
      <c r="L310" s="208">
        <v>45070</v>
      </c>
      <c r="M310" s="13"/>
      <c r="N310" s="13"/>
      <c r="O310" s="13"/>
      <c r="P310" s="14"/>
      <c r="Q310" s="14"/>
    </row>
    <row r="311" spans="1:26" ht="15.6" customHeight="1" thickBot="1" x14ac:dyDescent="0.3">
      <c r="A311" s="33" t="s">
        <v>4779</v>
      </c>
      <c r="B311" s="33" t="s">
        <v>4778</v>
      </c>
      <c r="C311" s="34"/>
      <c r="D311" s="33" t="s">
        <v>4777</v>
      </c>
      <c r="E311" s="35" t="s">
        <v>879</v>
      </c>
      <c r="F311" s="36">
        <v>83251</v>
      </c>
      <c r="G311" s="33" t="s">
        <v>4776</v>
      </c>
      <c r="H311" s="141" t="str">
        <f>HYPERLINK("mailto:vernroch@mackayschools.org","vernroch@mackayschools.org")</f>
        <v>vernroch@mackayschools.org</v>
      </c>
      <c r="I311" s="33" t="s">
        <v>4775</v>
      </c>
      <c r="J311" s="38">
        <v>45383</v>
      </c>
      <c r="K311" s="35" t="s">
        <v>18</v>
      </c>
      <c r="L311" s="208">
        <v>45061</v>
      </c>
      <c r="M311" s="13"/>
      <c r="N311" s="13"/>
      <c r="O311" s="13"/>
      <c r="P311" s="14"/>
      <c r="Q311" s="14"/>
    </row>
    <row r="312" spans="1:26" ht="15.6" customHeight="1" thickBot="1" x14ac:dyDescent="0.3">
      <c r="A312" s="136" t="s">
        <v>3751</v>
      </c>
      <c r="B312" s="136" t="s">
        <v>3752</v>
      </c>
      <c r="C312" s="34"/>
      <c r="D312" s="136" t="s">
        <v>3753</v>
      </c>
      <c r="E312" s="139" t="s">
        <v>879</v>
      </c>
      <c r="F312" s="142" t="s">
        <v>3754</v>
      </c>
      <c r="G312" s="136" t="s">
        <v>4243</v>
      </c>
      <c r="H312" s="186" t="s">
        <v>4176</v>
      </c>
      <c r="I312" s="136" t="s">
        <v>3755</v>
      </c>
      <c r="J312" s="38">
        <v>45536</v>
      </c>
      <c r="K312" s="139" t="s">
        <v>18</v>
      </c>
      <c r="L312" s="208">
        <v>45157</v>
      </c>
      <c r="M312" s="13"/>
      <c r="N312" s="13"/>
      <c r="O312" s="13"/>
      <c r="P312" s="14"/>
      <c r="Q312" s="14"/>
    </row>
    <row r="313" spans="1:26" ht="15.6" customHeight="1" thickBot="1" x14ac:dyDescent="0.3">
      <c r="A313" s="33" t="s">
        <v>915</v>
      </c>
      <c r="B313" s="33" t="s">
        <v>916</v>
      </c>
      <c r="C313" s="33" t="s">
        <v>917</v>
      </c>
      <c r="D313" s="33" t="s">
        <v>918</v>
      </c>
      <c r="E313" s="35" t="s">
        <v>879</v>
      </c>
      <c r="F313" s="36">
        <v>83420</v>
      </c>
      <c r="G313" s="33" t="s">
        <v>919</v>
      </c>
      <c r="H313" s="37" t="str">
        <f>HYPERLINK("mailto:ashtonfire@ida.net","ashtonfire@ida.net")</f>
        <v>ashtonfire@ida.net</v>
      </c>
      <c r="I313" s="33" t="s">
        <v>920</v>
      </c>
      <c r="J313" s="38">
        <v>45474</v>
      </c>
      <c r="K313" s="35" t="s">
        <v>18</v>
      </c>
      <c r="L313" s="208">
        <v>45147</v>
      </c>
      <c r="M313" s="13"/>
      <c r="N313" s="13"/>
      <c r="O313" s="13"/>
      <c r="P313" s="14"/>
      <c r="Q313" s="14"/>
    </row>
    <row r="314" spans="1:26" ht="15.6" customHeight="1" thickBot="1" x14ac:dyDescent="0.3">
      <c r="A314" s="33" t="s">
        <v>5349</v>
      </c>
      <c r="B314" s="33" t="s">
        <v>5350</v>
      </c>
      <c r="C314" s="33"/>
      <c r="D314" s="33" t="s">
        <v>5351</v>
      </c>
      <c r="E314" s="35" t="s">
        <v>879</v>
      </c>
      <c r="F314" s="36" t="s">
        <v>5352</v>
      </c>
      <c r="G314" s="33" t="s">
        <v>5353</v>
      </c>
      <c r="H314" s="128" t="s">
        <v>5354</v>
      </c>
      <c r="I314" s="33" t="s">
        <v>5355</v>
      </c>
      <c r="J314" s="38">
        <v>45658</v>
      </c>
      <c r="K314" s="35" t="s">
        <v>1087</v>
      </c>
      <c r="L314" s="208">
        <v>45288</v>
      </c>
      <c r="M314" s="13"/>
      <c r="N314" s="13"/>
      <c r="O314" s="13"/>
      <c r="P314" s="14"/>
      <c r="Q314" s="14"/>
    </row>
    <row r="315" spans="1:26" ht="15.6" customHeight="1" thickBot="1" x14ac:dyDescent="0.3">
      <c r="A315" s="33" t="s">
        <v>921</v>
      </c>
      <c r="B315" s="33" t="s">
        <v>922</v>
      </c>
      <c r="C315" s="34"/>
      <c r="D315" s="33" t="s">
        <v>923</v>
      </c>
      <c r="E315" s="35" t="s">
        <v>879</v>
      </c>
      <c r="F315" s="36">
        <v>83252</v>
      </c>
      <c r="G315" s="33" t="s">
        <v>4577</v>
      </c>
      <c r="H315" s="231" t="s">
        <v>924</v>
      </c>
      <c r="I315" s="33" t="s">
        <v>925</v>
      </c>
      <c r="J315" s="38">
        <v>45597</v>
      </c>
      <c r="K315" s="35" t="s">
        <v>18</v>
      </c>
      <c r="L315" s="208">
        <v>45219</v>
      </c>
      <c r="M315" s="44"/>
      <c r="N315" s="13"/>
      <c r="O315" s="13"/>
      <c r="P315" s="14"/>
      <c r="Q315" s="14"/>
    </row>
    <row r="316" spans="1:26" ht="15.6" customHeight="1" thickBot="1" x14ac:dyDescent="0.3">
      <c r="A316" s="33" t="s">
        <v>5331</v>
      </c>
      <c r="B316" s="33" t="s">
        <v>5330</v>
      </c>
      <c r="C316" s="34"/>
      <c r="D316" s="33" t="s">
        <v>5329</v>
      </c>
      <c r="E316" s="35" t="s">
        <v>879</v>
      </c>
      <c r="F316" s="36" t="s">
        <v>5328</v>
      </c>
      <c r="G316" s="33" t="s">
        <v>5327</v>
      </c>
      <c r="H316" s="280" t="s">
        <v>5326</v>
      </c>
      <c r="I316" s="33" t="s">
        <v>5325</v>
      </c>
      <c r="J316" s="38">
        <v>45597</v>
      </c>
      <c r="K316" s="35" t="s">
        <v>18</v>
      </c>
      <c r="L316" s="208">
        <v>45260</v>
      </c>
      <c r="M316" s="44"/>
      <c r="N316" s="13"/>
      <c r="O316" s="13"/>
      <c r="P316" s="14"/>
      <c r="Q316" s="14"/>
    </row>
    <row r="317" spans="1:26" ht="15.6" customHeight="1" thickBot="1" x14ac:dyDescent="0.3">
      <c r="A317" s="33" t="s">
        <v>5399</v>
      </c>
      <c r="B317" s="33" t="s">
        <v>5400</v>
      </c>
      <c r="C317" s="34"/>
      <c r="D317" s="33" t="s">
        <v>5401</v>
      </c>
      <c r="E317" s="35" t="s">
        <v>879</v>
      </c>
      <c r="F317" s="36" t="s">
        <v>5402</v>
      </c>
      <c r="G317" s="33"/>
      <c r="H317" s="280"/>
      <c r="I317" s="33"/>
      <c r="J317" s="38">
        <v>45689</v>
      </c>
      <c r="K317" s="35" t="s">
        <v>1087</v>
      </c>
      <c r="L317" s="208">
        <v>45315</v>
      </c>
      <c r="M317" s="44"/>
      <c r="N317" s="13"/>
      <c r="O317" s="13"/>
      <c r="P317" s="14"/>
      <c r="Q317" s="14"/>
    </row>
    <row r="318" spans="1:26" ht="15.6" customHeight="1" thickBot="1" x14ac:dyDescent="0.3">
      <c r="A318" s="136" t="s">
        <v>3727</v>
      </c>
      <c r="B318" s="136" t="s">
        <v>3726</v>
      </c>
      <c r="C318" s="143"/>
      <c r="D318" s="136" t="s">
        <v>3725</v>
      </c>
      <c r="E318" s="139" t="s">
        <v>879</v>
      </c>
      <c r="F318" s="142">
        <v>83666</v>
      </c>
      <c r="G318" s="136" t="s">
        <v>3724</v>
      </c>
      <c r="H318" s="141" t="str">
        <f>HYPERLINK("mailto:dan_gasiorowski@msn.com","dan_gasiorowski@msn.com")</f>
        <v>dan_gasiorowski@msn.com</v>
      </c>
      <c r="I318" s="136" t="s">
        <v>3723</v>
      </c>
      <c r="J318" s="140">
        <v>45474</v>
      </c>
      <c r="K318" s="139" t="s">
        <v>18</v>
      </c>
      <c r="L318" s="211">
        <v>45180</v>
      </c>
      <c r="M318" s="13"/>
      <c r="N318" s="15"/>
      <c r="O318" s="15"/>
      <c r="P318" s="166"/>
      <c r="Q318" s="166"/>
      <c r="R318" s="130"/>
      <c r="S318" s="130"/>
      <c r="T318" s="130"/>
      <c r="U318" s="130"/>
      <c r="V318" s="130"/>
      <c r="W318" s="130"/>
      <c r="X318" s="130"/>
      <c r="Y318" s="130"/>
      <c r="Z318" s="130"/>
    </row>
    <row r="319" spans="1:26" ht="15.6" customHeight="1" thickBot="1" x14ac:dyDescent="0.3">
      <c r="A319" s="33" t="s">
        <v>926</v>
      </c>
      <c r="B319" s="33" t="s">
        <v>927</v>
      </c>
      <c r="C319" s="34" t="s">
        <v>3689</v>
      </c>
      <c r="D319" s="33" t="s">
        <v>928</v>
      </c>
      <c r="E319" s="35" t="s">
        <v>879</v>
      </c>
      <c r="F319" s="36">
        <v>83707</v>
      </c>
      <c r="G319" s="136" t="s">
        <v>3470</v>
      </c>
      <c r="H319" s="128" t="s">
        <v>3688</v>
      </c>
      <c r="I319" s="33" t="s">
        <v>929</v>
      </c>
      <c r="J319" s="38">
        <v>45597</v>
      </c>
      <c r="K319" s="35" t="s">
        <v>18</v>
      </c>
      <c r="L319" s="208">
        <v>45198</v>
      </c>
      <c r="M319" s="13"/>
      <c r="N319" s="15"/>
      <c r="O319" s="15"/>
      <c r="P319" s="166"/>
      <c r="Q319" s="166"/>
      <c r="R319" s="130"/>
      <c r="S319" s="130"/>
      <c r="T319" s="130"/>
      <c r="U319" s="130"/>
      <c r="V319" s="130"/>
      <c r="W319" s="130"/>
      <c r="X319" s="130"/>
      <c r="Y319" s="130"/>
      <c r="Z319" s="130"/>
    </row>
    <row r="320" spans="1:26" ht="15.6" customHeight="1" thickBot="1" x14ac:dyDescent="0.3">
      <c r="A320" s="33" t="s">
        <v>5339</v>
      </c>
      <c r="B320" s="33" t="s">
        <v>5340</v>
      </c>
      <c r="C320" s="34"/>
      <c r="D320" s="33" t="s">
        <v>928</v>
      </c>
      <c r="E320" s="35" t="s">
        <v>879</v>
      </c>
      <c r="F320" s="36" t="s">
        <v>5341</v>
      </c>
      <c r="G320" s="136" t="s">
        <v>5342</v>
      </c>
      <c r="H320" s="128" t="s">
        <v>5343</v>
      </c>
      <c r="I320" s="33"/>
      <c r="J320" s="38">
        <v>45658</v>
      </c>
      <c r="K320" s="35" t="s">
        <v>1087</v>
      </c>
      <c r="L320" s="208">
        <v>45265</v>
      </c>
      <c r="M320" s="13"/>
      <c r="N320" s="15"/>
      <c r="O320" s="15"/>
      <c r="P320" s="166"/>
      <c r="Q320" s="166"/>
      <c r="R320" s="130"/>
      <c r="S320" s="130"/>
      <c r="T320" s="130"/>
      <c r="U320" s="130"/>
      <c r="V320" s="130"/>
      <c r="W320" s="130"/>
      <c r="X320" s="130"/>
      <c r="Y320" s="130"/>
      <c r="Z320" s="130"/>
    </row>
    <row r="321" spans="1:26" ht="15.6" customHeight="1" thickBot="1" x14ac:dyDescent="0.3">
      <c r="A321" s="33" t="s">
        <v>930</v>
      </c>
      <c r="B321" s="33" t="s">
        <v>931</v>
      </c>
      <c r="C321" s="34"/>
      <c r="D321" s="33" t="s">
        <v>894</v>
      </c>
      <c r="E321" s="35" t="s">
        <v>879</v>
      </c>
      <c r="F321" s="36">
        <v>83328</v>
      </c>
      <c r="G321" s="33" t="s">
        <v>932</v>
      </c>
      <c r="H321" s="37" t="str">
        <f>HYPERLINK("mailto:tfcfair@filertel.com","tfcfair@filertel.com")</f>
        <v>tfcfair@filertel.com</v>
      </c>
      <c r="I321" s="33" t="s">
        <v>933</v>
      </c>
      <c r="J321" s="38">
        <v>45689</v>
      </c>
      <c r="K321" s="35" t="s">
        <v>18</v>
      </c>
      <c r="L321" s="208">
        <v>45322</v>
      </c>
      <c r="M321" s="13"/>
      <c r="N321" s="15"/>
      <c r="O321" s="15"/>
      <c r="P321" s="166"/>
      <c r="Q321" s="166"/>
      <c r="R321" s="130"/>
      <c r="S321" s="130"/>
      <c r="T321" s="130"/>
      <c r="U321" s="130"/>
      <c r="V321" s="130"/>
      <c r="W321" s="130"/>
      <c r="X321" s="130"/>
      <c r="Y321" s="130"/>
      <c r="Z321" s="130"/>
    </row>
    <row r="322" spans="1:26" ht="15.6" customHeight="1" thickBot="1" x14ac:dyDescent="0.3">
      <c r="A322" s="33" t="s">
        <v>934</v>
      </c>
      <c r="B322" s="33" t="s">
        <v>935</v>
      </c>
      <c r="C322" s="34"/>
      <c r="D322" s="33" t="s">
        <v>936</v>
      </c>
      <c r="E322" s="35" t="s">
        <v>879</v>
      </c>
      <c r="F322" s="36">
        <v>83301</v>
      </c>
      <c r="G322" s="39"/>
      <c r="H322" s="324" t="s">
        <v>4221</v>
      </c>
      <c r="I322" s="33" t="s">
        <v>937</v>
      </c>
      <c r="J322" s="38">
        <v>45597</v>
      </c>
      <c r="K322" s="35" t="s">
        <v>18</v>
      </c>
      <c r="L322" s="208">
        <v>45209</v>
      </c>
      <c r="M322" s="13"/>
      <c r="N322" s="15"/>
      <c r="O322" s="15"/>
      <c r="P322" s="166"/>
      <c r="Q322" s="166"/>
      <c r="R322" s="130"/>
      <c r="S322" s="130"/>
      <c r="T322" s="130"/>
      <c r="U322" s="130"/>
      <c r="V322" s="130"/>
      <c r="W322" s="130"/>
      <c r="X322" s="130"/>
      <c r="Y322" s="130"/>
      <c r="Z322" s="130"/>
    </row>
    <row r="323" spans="1:26" ht="15.6" customHeight="1" thickBot="1" x14ac:dyDescent="0.3">
      <c r="A323" s="33" t="s">
        <v>938</v>
      </c>
      <c r="B323" s="33" t="s">
        <v>939</v>
      </c>
      <c r="C323" s="34"/>
      <c r="D323" s="33" t="s">
        <v>940</v>
      </c>
      <c r="E323" s="35" t="s">
        <v>879</v>
      </c>
      <c r="F323" s="36">
        <v>83672</v>
      </c>
      <c r="G323" s="33" t="s">
        <v>4172</v>
      </c>
      <c r="H323" s="128" t="s">
        <v>4173</v>
      </c>
      <c r="I323" s="33" t="s">
        <v>941</v>
      </c>
      <c r="J323" s="38">
        <v>45474</v>
      </c>
      <c r="K323" s="35" t="s">
        <v>18</v>
      </c>
      <c r="L323" s="208">
        <v>45097</v>
      </c>
      <c r="M323" s="13"/>
      <c r="N323" s="13"/>
      <c r="O323" s="13"/>
      <c r="P323" s="14"/>
      <c r="Q323" s="14"/>
    </row>
    <row r="324" spans="1:26" ht="15.6" customHeight="1" thickBot="1" x14ac:dyDescent="0.3">
      <c r="A324" s="33" t="s">
        <v>5374</v>
      </c>
      <c r="B324" s="33" t="s">
        <v>5375</v>
      </c>
      <c r="C324" s="34"/>
      <c r="D324" s="33" t="s">
        <v>5376</v>
      </c>
      <c r="E324" s="35" t="s">
        <v>879</v>
      </c>
      <c r="F324" s="36" t="s">
        <v>5377</v>
      </c>
      <c r="G324" s="33" t="s">
        <v>5378</v>
      </c>
      <c r="H324" s="128" t="s">
        <v>5379</v>
      </c>
      <c r="I324" s="33" t="s">
        <v>5380</v>
      </c>
      <c r="J324" s="38">
        <v>45658</v>
      </c>
      <c r="K324" s="35" t="s">
        <v>1087</v>
      </c>
      <c r="L324" s="208">
        <v>45288</v>
      </c>
      <c r="M324" s="13"/>
      <c r="N324" s="13"/>
      <c r="O324" s="13"/>
      <c r="P324" s="14"/>
      <c r="Q324" s="14"/>
    </row>
    <row r="325" spans="1:26" ht="15.6" customHeight="1" thickBot="1" x14ac:dyDescent="0.3">
      <c r="A325" s="15" t="s">
        <v>4844</v>
      </c>
      <c r="B325" s="15" t="s">
        <v>4845</v>
      </c>
      <c r="C325" s="13"/>
      <c r="D325" s="15" t="s">
        <v>4846</v>
      </c>
      <c r="E325" s="17" t="s">
        <v>943</v>
      </c>
      <c r="F325" s="18" t="s">
        <v>4847</v>
      </c>
      <c r="G325" s="15" t="s">
        <v>4848</v>
      </c>
      <c r="H325" s="91" t="s">
        <v>4849</v>
      </c>
      <c r="I325" s="15" t="s">
        <v>4850</v>
      </c>
      <c r="J325" s="19">
        <v>45505</v>
      </c>
      <c r="K325" s="17" t="s">
        <v>18</v>
      </c>
      <c r="L325" s="208">
        <v>45147</v>
      </c>
      <c r="M325" s="13"/>
      <c r="N325" s="13"/>
      <c r="O325" s="13"/>
      <c r="P325" s="14"/>
      <c r="Q325" s="14"/>
    </row>
    <row r="326" spans="1:26" ht="15.6" customHeight="1" thickBot="1" x14ac:dyDescent="0.3">
      <c r="A326" s="15" t="s">
        <v>944</v>
      </c>
      <c r="B326" s="15" t="s">
        <v>945</v>
      </c>
      <c r="C326" s="13"/>
      <c r="D326" s="15" t="s">
        <v>946</v>
      </c>
      <c r="E326" s="17" t="s">
        <v>943</v>
      </c>
      <c r="F326" s="18">
        <v>62040</v>
      </c>
      <c r="G326" s="15" t="s">
        <v>947</v>
      </c>
      <c r="H326" s="20" t="str">
        <f>HYPERLINK("mailto:dwilmsmeyer@tricityport.com","dwilmsmeyer@tricityport.com")</f>
        <v>dwilmsmeyer@tricityport.com</v>
      </c>
      <c r="I326" s="15" t="s">
        <v>948</v>
      </c>
      <c r="J326" s="19">
        <v>45536</v>
      </c>
      <c r="K326" s="17" t="s">
        <v>18</v>
      </c>
      <c r="L326" s="208">
        <v>45168</v>
      </c>
      <c r="M326" s="13"/>
      <c r="N326" s="13"/>
      <c r="O326" s="13"/>
      <c r="P326" s="14"/>
      <c r="Q326" s="14"/>
    </row>
    <row r="327" spans="1:26" ht="15.6" customHeight="1" thickBot="1" x14ac:dyDescent="0.3">
      <c r="A327" s="15" t="s">
        <v>949</v>
      </c>
      <c r="B327" s="15" t="s">
        <v>950</v>
      </c>
      <c r="C327" s="13"/>
      <c r="D327" s="15" t="s">
        <v>951</v>
      </c>
      <c r="E327" s="17" t="s">
        <v>943</v>
      </c>
      <c r="F327" s="18">
        <v>62246</v>
      </c>
      <c r="G327" s="271" t="s">
        <v>3467</v>
      </c>
      <c r="H327" s="91" t="s">
        <v>3457</v>
      </c>
      <c r="I327" s="15" t="s">
        <v>952</v>
      </c>
      <c r="J327" s="19">
        <v>45536</v>
      </c>
      <c r="K327" s="17" t="s">
        <v>18</v>
      </c>
      <c r="L327" s="208">
        <v>45209</v>
      </c>
      <c r="M327" s="13"/>
      <c r="N327" s="13"/>
      <c r="O327" s="13"/>
      <c r="P327" s="14"/>
      <c r="Q327" s="14"/>
    </row>
    <row r="328" spans="1:26" ht="15.6" customHeight="1" thickBot="1" x14ac:dyDescent="0.3">
      <c r="A328" s="15" t="s">
        <v>953</v>
      </c>
      <c r="B328" s="15" t="s">
        <v>954</v>
      </c>
      <c r="C328" s="15" t="s">
        <v>955</v>
      </c>
      <c r="D328" s="15" t="s">
        <v>956</v>
      </c>
      <c r="E328" s="17" t="s">
        <v>943</v>
      </c>
      <c r="F328" s="18">
        <v>62015</v>
      </c>
      <c r="G328" s="15" t="s">
        <v>957</v>
      </c>
      <c r="H328" s="20" t="str">
        <f>HYPERLINK("mailto:stbniehaus@royell.org","stbniehaus@royell.org")</f>
        <v>stbniehaus@royell.org</v>
      </c>
      <c r="I328" s="15" t="s">
        <v>958</v>
      </c>
      <c r="J328" s="19">
        <v>45444</v>
      </c>
      <c r="K328" s="17" t="s">
        <v>18</v>
      </c>
      <c r="L328" s="208">
        <v>45147</v>
      </c>
      <c r="M328" s="13"/>
      <c r="N328" s="13"/>
      <c r="O328" s="13"/>
      <c r="P328" s="14"/>
      <c r="Q328" s="14"/>
    </row>
    <row r="329" spans="1:26" ht="15.6" customHeight="1" thickBot="1" x14ac:dyDescent="0.3">
      <c r="A329" s="15" t="s">
        <v>959</v>
      </c>
      <c r="B329" s="15" t="s">
        <v>960</v>
      </c>
      <c r="C329" s="13"/>
      <c r="D329" s="15" t="s">
        <v>961</v>
      </c>
      <c r="E329" s="17" t="s">
        <v>943</v>
      </c>
      <c r="F329" s="18">
        <v>62626</v>
      </c>
      <c r="G329" s="15" t="s">
        <v>962</v>
      </c>
      <c r="H329" s="20" t="str">
        <f>HYPERLINK("mailto:carlinvilletownship@hotmail.com","carlinvilletownship@hotmail.com")</f>
        <v>carlinvilletownship@hotmail.com</v>
      </c>
      <c r="I329" s="15" t="s">
        <v>963</v>
      </c>
      <c r="J329" s="19">
        <v>45505</v>
      </c>
      <c r="K329" s="17" t="s">
        <v>18</v>
      </c>
      <c r="L329" s="208">
        <v>45198</v>
      </c>
      <c r="M329" s="13"/>
      <c r="N329" s="13"/>
      <c r="O329" s="13"/>
      <c r="P329" s="14"/>
      <c r="Q329" s="14"/>
    </row>
    <row r="330" spans="1:26" ht="15.6" customHeight="1" thickBot="1" x14ac:dyDescent="0.3">
      <c r="A330" s="15" t="s">
        <v>964</v>
      </c>
      <c r="B330" s="15" t="s">
        <v>965</v>
      </c>
      <c r="C330" s="13"/>
      <c r="D330" s="15" t="s">
        <v>966</v>
      </c>
      <c r="E330" s="17" t="s">
        <v>943</v>
      </c>
      <c r="F330" s="18">
        <v>60712</v>
      </c>
      <c r="G330" s="15" t="s">
        <v>967</v>
      </c>
      <c r="H330" s="281" t="s">
        <v>968</v>
      </c>
      <c r="I330" s="15" t="s">
        <v>969</v>
      </c>
      <c r="J330" s="19">
        <v>45474</v>
      </c>
      <c r="K330" s="17" t="s">
        <v>18</v>
      </c>
      <c r="L330" s="285">
        <v>45064</v>
      </c>
      <c r="M330" s="13"/>
      <c r="N330" s="13"/>
      <c r="O330" s="13"/>
      <c r="P330" s="14"/>
      <c r="Q330" s="14"/>
    </row>
    <row r="331" spans="1:26" ht="15.6" customHeight="1" thickBot="1" x14ac:dyDescent="0.3">
      <c r="A331" s="15" t="s">
        <v>970</v>
      </c>
      <c r="B331" s="15" t="s">
        <v>971</v>
      </c>
      <c r="C331" s="13"/>
      <c r="D331" s="15" t="s">
        <v>972</v>
      </c>
      <c r="E331" s="17" t="s">
        <v>943</v>
      </c>
      <c r="F331" s="18">
        <v>61008</v>
      </c>
      <c r="G331" s="15" t="s">
        <v>3768</v>
      </c>
      <c r="H331" s="91" t="s">
        <v>5264</v>
      </c>
      <c r="I331" s="15" t="s">
        <v>973</v>
      </c>
      <c r="J331" s="19">
        <v>45505</v>
      </c>
      <c r="K331" s="17" t="s">
        <v>18</v>
      </c>
      <c r="L331" s="208">
        <v>45168</v>
      </c>
      <c r="M331" s="13"/>
      <c r="N331" s="13"/>
      <c r="O331" s="13"/>
      <c r="P331" s="14"/>
      <c r="Q331" s="14"/>
    </row>
    <row r="332" spans="1:26" ht="15.6" customHeight="1" thickBot="1" x14ac:dyDescent="0.3">
      <c r="A332" s="15" t="s">
        <v>416</v>
      </c>
      <c r="B332" s="15" t="s">
        <v>974</v>
      </c>
      <c r="C332" s="13"/>
      <c r="D332" s="15" t="s">
        <v>419</v>
      </c>
      <c r="E332" s="17" t="s">
        <v>943</v>
      </c>
      <c r="F332" s="18">
        <v>62060</v>
      </c>
      <c r="G332" s="15" t="s">
        <v>975</v>
      </c>
      <c r="H332" s="5"/>
      <c r="I332" s="15" t="s">
        <v>976</v>
      </c>
      <c r="J332" s="19">
        <v>45536</v>
      </c>
      <c r="K332" s="17" t="s">
        <v>18</v>
      </c>
      <c r="L332" s="208">
        <v>45157</v>
      </c>
      <c r="M332" s="13"/>
      <c r="N332" s="13"/>
      <c r="O332" s="13"/>
      <c r="P332" s="14"/>
      <c r="Q332" s="14"/>
    </row>
    <row r="333" spans="1:26" ht="15.6" customHeight="1" thickBot="1" x14ac:dyDescent="0.3">
      <c r="A333" s="15" t="s">
        <v>4649</v>
      </c>
      <c r="B333" s="15" t="s">
        <v>4650</v>
      </c>
      <c r="C333" s="15"/>
      <c r="D333" s="15" t="s">
        <v>4651</v>
      </c>
      <c r="E333" s="17" t="s">
        <v>943</v>
      </c>
      <c r="F333" s="18" t="s">
        <v>4652</v>
      </c>
      <c r="G333" s="15" t="s">
        <v>5421</v>
      </c>
      <c r="H333" s="91" t="s">
        <v>4653</v>
      </c>
      <c r="I333" s="15" t="s">
        <v>4654</v>
      </c>
      <c r="J333" s="19">
        <v>45689</v>
      </c>
      <c r="K333" s="17" t="s">
        <v>18</v>
      </c>
      <c r="L333" s="208">
        <v>45322</v>
      </c>
      <c r="M333" s="13"/>
      <c r="N333" s="13"/>
      <c r="O333" s="13"/>
      <c r="P333" s="14"/>
      <c r="Q333" s="14"/>
    </row>
    <row r="334" spans="1:26" ht="15.6" customHeight="1" thickBot="1" x14ac:dyDescent="0.3">
      <c r="A334" s="15" t="s">
        <v>977</v>
      </c>
      <c r="B334" s="15" t="s">
        <v>978</v>
      </c>
      <c r="C334" s="13"/>
      <c r="D334" s="15" t="s">
        <v>942</v>
      </c>
      <c r="E334" s="17" t="s">
        <v>943</v>
      </c>
      <c r="F334" s="18">
        <v>62707</v>
      </c>
      <c r="G334" s="15" t="s">
        <v>4464</v>
      </c>
      <c r="H334" s="91" t="s">
        <v>3762</v>
      </c>
      <c r="I334" s="15" t="s">
        <v>979</v>
      </c>
      <c r="J334" s="19">
        <v>45505</v>
      </c>
      <c r="K334" s="17" t="s">
        <v>18</v>
      </c>
      <c r="L334" s="208">
        <v>45147</v>
      </c>
      <c r="M334" s="13"/>
      <c r="N334" s="155"/>
      <c r="O334" s="29"/>
      <c r="P334" s="29"/>
      <c r="Q334" s="29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6" customHeight="1" thickBot="1" x14ac:dyDescent="0.3">
      <c r="A335" s="15" t="s">
        <v>4354</v>
      </c>
      <c r="B335" s="15" t="s">
        <v>980</v>
      </c>
      <c r="C335" s="13"/>
      <c r="D335" s="15" t="s">
        <v>946</v>
      </c>
      <c r="E335" s="17" t="s">
        <v>943</v>
      </c>
      <c r="F335" s="18" t="s">
        <v>981</v>
      </c>
      <c r="G335" s="15" t="s">
        <v>982</v>
      </c>
      <c r="H335" s="26" t="s">
        <v>983</v>
      </c>
      <c r="I335" s="15" t="s">
        <v>984</v>
      </c>
      <c r="J335" s="19">
        <v>45505</v>
      </c>
      <c r="K335" s="17" t="s">
        <v>18</v>
      </c>
      <c r="L335" s="208">
        <v>45120</v>
      </c>
      <c r="M335" s="13"/>
      <c r="N335" s="13"/>
      <c r="O335" s="13"/>
      <c r="P335" s="14"/>
      <c r="Q335" s="14"/>
    </row>
    <row r="336" spans="1:26" ht="15.6" customHeight="1" thickBot="1" x14ac:dyDescent="0.3">
      <c r="A336" s="15" t="s">
        <v>985</v>
      </c>
      <c r="B336" s="15" t="s">
        <v>986</v>
      </c>
      <c r="C336" s="13"/>
      <c r="D336" s="15" t="s">
        <v>987</v>
      </c>
      <c r="E336" s="17" t="s">
        <v>943</v>
      </c>
      <c r="F336" s="18">
        <v>62204</v>
      </c>
      <c r="G336" s="15" t="s">
        <v>988</v>
      </c>
      <c r="H336" s="312" t="str">
        <f>HYPERLINK("mailto:irmaestlpark@aol.com","irmaestlpark@aol.com")</f>
        <v>irmaestlpark@aol.com</v>
      </c>
      <c r="I336" s="15" t="s">
        <v>989</v>
      </c>
      <c r="J336" s="19">
        <v>45474</v>
      </c>
      <c r="K336" s="17" t="s">
        <v>18</v>
      </c>
      <c r="L336" s="208">
        <v>45147</v>
      </c>
      <c r="P336" s="321"/>
      <c r="Q336" s="321"/>
    </row>
    <row r="337" spans="1:26" ht="15.6" customHeight="1" thickBot="1" x14ac:dyDescent="0.3">
      <c r="A337" s="15" t="s">
        <v>990</v>
      </c>
      <c r="B337" s="15" t="s">
        <v>991</v>
      </c>
      <c r="C337" s="13"/>
      <c r="D337" s="15" t="s">
        <v>992</v>
      </c>
      <c r="E337" s="17" t="s">
        <v>943</v>
      </c>
      <c r="F337" s="18">
        <v>62984</v>
      </c>
      <c r="G337" s="15" t="s">
        <v>993</v>
      </c>
      <c r="H337" s="20" t="str">
        <f>HYPERLINK("mailto:tmay@shawneelink.net","tmay@shawneelink.net")</f>
        <v>tmay@shawneelink.net</v>
      </c>
      <c r="I337" s="15" t="s">
        <v>994</v>
      </c>
      <c r="J337" s="19">
        <v>45474</v>
      </c>
      <c r="K337" s="17" t="s">
        <v>18</v>
      </c>
      <c r="L337" s="208">
        <v>45107</v>
      </c>
      <c r="M337" s="13"/>
      <c r="N337" s="13"/>
      <c r="O337" s="13"/>
      <c r="P337" s="14"/>
      <c r="Q337" s="14"/>
    </row>
    <row r="338" spans="1:26" ht="15.6" customHeight="1" thickBot="1" x14ac:dyDescent="0.3">
      <c r="A338" s="15" t="s">
        <v>995</v>
      </c>
      <c r="B338" s="15" t="s">
        <v>996</v>
      </c>
      <c r="C338" s="15" t="s">
        <v>5229</v>
      </c>
      <c r="D338" s="15" t="s">
        <v>997</v>
      </c>
      <c r="E338" s="17" t="s">
        <v>943</v>
      </c>
      <c r="F338" s="18">
        <v>62939</v>
      </c>
      <c r="G338" s="15" t="s">
        <v>998</v>
      </c>
      <c r="H338" s="20"/>
      <c r="I338" s="15" t="s">
        <v>999</v>
      </c>
      <c r="J338" s="19">
        <v>45444</v>
      </c>
      <c r="K338" s="17" t="s">
        <v>18</v>
      </c>
      <c r="L338" s="208">
        <v>45147</v>
      </c>
      <c r="M338" s="13"/>
      <c r="N338" s="13"/>
      <c r="O338" s="13"/>
      <c r="P338" s="14"/>
      <c r="Q338" s="14"/>
    </row>
    <row r="339" spans="1:26" ht="15.6" customHeight="1" thickBot="1" x14ac:dyDescent="0.3">
      <c r="A339" s="15" t="s">
        <v>1000</v>
      </c>
      <c r="B339" s="15" t="s">
        <v>1001</v>
      </c>
      <c r="C339" s="13"/>
      <c r="D339" s="15" t="s">
        <v>1002</v>
      </c>
      <c r="E339" s="17" t="s">
        <v>943</v>
      </c>
      <c r="F339" s="18">
        <v>60706</v>
      </c>
      <c r="G339" s="15" t="s">
        <v>4196</v>
      </c>
      <c r="H339" s="5"/>
      <c r="I339" s="15" t="s">
        <v>1003</v>
      </c>
      <c r="J339" s="19">
        <v>45536</v>
      </c>
      <c r="K339" s="17" t="s">
        <v>18</v>
      </c>
      <c r="L339" s="208">
        <v>45157</v>
      </c>
      <c r="M339" s="13"/>
      <c r="N339" s="13"/>
      <c r="O339" s="13"/>
      <c r="P339" s="14"/>
      <c r="Q339" s="14"/>
    </row>
    <row r="340" spans="1:26" ht="15.6" customHeight="1" thickBot="1" x14ac:dyDescent="0.3">
      <c r="A340" s="15" t="s">
        <v>3466</v>
      </c>
      <c r="B340" s="15" t="s">
        <v>3465</v>
      </c>
      <c r="C340" s="13"/>
      <c r="D340" s="15" t="s">
        <v>1005</v>
      </c>
      <c r="E340" s="17" t="s">
        <v>943</v>
      </c>
      <c r="F340" s="18">
        <v>60180</v>
      </c>
      <c r="G340" s="15" t="s">
        <v>3464</v>
      </c>
      <c r="H340" s="110" t="str">
        <f>HYPERLINK("mailto:nkallas@irm.org","nkallas@irm.org")</f>
        <v>nkallas@irm.org</v>
      </c>
      <c r="I340" s="15" t="s">
        <v>3463</v>
      </c>
      <c r="J340" s="19">
        <v>45474</v>
      </c>
      <c r="K340" s="17" t="s">
        <v>18</v>
      </c>
      <c r="L340" s="208">
        <v>45147</v>
      </c>
      <c r="M340" s="13"/>
      <c r="N340" s="13"/>
      <c r="O340" s="13"/>
      <c r="P340" s="14"/>
      <c r="Q340" s="14"/>
    </row>
    <row r="341" spans="1:26" ht="15.6" customHeight="1" thickBot="1" x14ac:dyDescent="0.3">
      <c r="A341" s="15" t="s">
        <v>4348</v>
      </c>
      <c r="B341" s="15" t="s">
        <v>4349</v>
      </c>
      <c r="C341" s="13"/>
      <c r="D341" s="15" t="s">
        <v>4346</v>
      </c>
      <c r="E341" s="17" t="s">
        <v>943</v>
      </c>
      <c r="F341" s="18" t="s">
        <v>4347</v>
      </c>
      <c r="G341" s="15" t="s">
        <v>4350</v>
      </c>
      <c r="H341" s="91" t="s">
        <v>4351</v>
      </c>
      <c r="I341" s="15" t="s">
        <v>4352</v>
      </c>
      <c r="J341" s="19">
        <v>46082</v>
      </c>
      <c r="K341" s="17" t="s">
        <v>18</v>
      </c>
      <c r="L341" s="208">
        <v>45330</v>
      </c>
      <c r="M341" s="13" t="s">
        <v>4353</v>
      </c>
      <c r="N341" s="13"/>
      <c r="O341" s="13"/>
      <c r="P341" s="14"/>
      <c r="Q341" s="14"/>
    </row>
    <row r="342" spans="1:26" ht="15.6" customHeight="1" thickBot="1" x14ac:dyDescent="0.3">
      <c r="A342" s="15" t="s">
        <v>1006</v>
      </c>
      <c r="B342" s="15" t="s">
        <v>1007</v>
      </c>
      <c r="C342" s="13"/>
      <c r="D342" s="15" t="s">
        <v>1008</v>
      </c>
      <c r="E342" s="17" t="s">
        <v>943</v>
      </c>
      <c r="F342" s="18">
        <v>62668</v>
      </c>
      <c r="G342" s="15" t="s">
        <v>1009</v>
      </c>
      <c r="H342" s="5"/>
      <c r="I342" s="15" t="s">
        <v>1010</v>
      </c>
      <c r="J342" s="19">
        <v>45474</v>
      </c>
      <c r="K342" s="17" t="s">
        <v>18</v>
      </c>
      <c r="L342" s="208">
        <v>45107</v>
      </c>
      <c r="M342" s="13"/>
      <c r="N342" s="15"/>
      <c r="O342" s="13"/>
      <c r="P342" s="14"/>
      <c r="Q342" s="14"/>
    </row>
    <row r="343" spans="1:26" ht="14.4" customHeight="1" thickBot="1" x14ac:dyDescent="0.3">
      <c r="A343" s="15" t="s">
        <v>1011</v>
      </c>
      <c r="B343" s="15" t="s">
        <v>1012</v>
      </c>
      <c r="C343" s="13"/>
      <c r="D343" s="15" t="s">
        <v>1013</v>
      </c>
      <c r="E343" s="17" t="s">
        <v>943</v>
      </c>
      <c r="F343" s="18">
        <v>62694</v>
      </c>
      <c r="G343" s="15" t="s">
        <v>1014</v>
      </c>
      <c r="H343" s="20" t="str">
        <f>HYPERLINK("mailto:wheaton1948@yahoo.com","wheaton1948@yahoo.com")</f>
        <v>wheaton1948@yahoo.com</v>
      </c>
      <c r="I343" s="15" t="s">
        <v>5205</v>
      </c>
      <c r="J343" s="19">
        <v>45474</v>
      </c>
      <c r="K343" s="17" t="s">
        <v>18</v>
      </c>
      <c r="L343" s="208">
        <v>45077</v>
      </c>
      <c r="M343" s="13"/>
      <c r="N343" s="13"/>
      <c r="O343" s="13"/>
      <c r="P343" s="14"/>
      <c r="Q343" s="14"/>
    </row>
    <row r="344" spans="1:26" ht="15.6" customHeight="1" thickBot="1" x14ac:dyDescent="0.3">
      <c r="A344" s="15" t="s">
        <v>1015</v>
      </c>
      <c r="B344" s="15" t="s">
        <v>1016</v>
      </c>
      <c r="C344" s="13"/>
      <c r="D344" s="15" t="s">
        <v>1017</v>
      </c>
      <c r="E344" s="17" t="s">
        <v>943</v>
      </c>
      <c r="F344" s="18">
        <v>60451</v>
      </c>
      <c r="G344" s="15" t="s">
        <v>1018</v>
      </c>
      <c r="H344" s="270" t="s">
        <v>3687</v>
      </c>
      <c r="I344" s="15" t="s">
        <v>1019</v>
      </c>
      <c r="J344" s="19">
        <v>45566</v>
      </c>
      <c r="K344" s="17" t="s">
        <v>18</v>
      </c>
      <c r="L344" s="208">
        <v>45198</v>
      </c>
      <c r="M344" s="13"/>
      <c r="N344" s="13"/>
      <c r="O344" s="13"/>
      <c r="P344" s="25"/>
      <c r="Q344" s="14"/>
    </row>
    <row r="345" spans="1:26" ht="15.6" customHeight="1" thickBot="1" x14ac:dyDescent="0.3">
      <c r="A345" s="15" t="s">
        <v>1020</v>
      </c>
      <c r="B345" s="15" t="s">
        <v>1021</v>
      </c>
      <c r="C345" s="15" t="s">
        <v>1022</v>
      </c>
      <c r="D345" s="15" t="s">
        <v>1023</v>
      </c>
      <c r="E345" s="17" t="s">
        <v>943</v>
      </c>
      <c r="F345" s="18">
        <v>62558</v>
      </c>
      <c r="G345" s="90" t="s">
        <v>4995</v>
      </c>
      <c r="H345" s="20" t="str">
        <f>HYPERLINK("mailto:pawneepd@comcast.net","pawneepd@comcast.net")</f>
        <v>pawneepd@comcast.net</v>
      </c>
      <c r="I345" s="15" t="s">
        <v>1024</v>
      </c>
      <c r="J345" s="19">
        <v>45505</v>
      </c>
      <c r="K345" s="17" t="s">
        <v>18</v>
      </c>
      <c r="L345" s="208">
        <v>45147</v>
      </c>
      <c r="M345" s="13"/>
      <c r="N345" s="13"/>
      <c r="O345" s="13"/>
      <c r="P345" s="14"/>
      <c r="Q345" s="14"/>
    </row>
    <row r="346" spans="1:26" ht="15.6" customHeight="1" thickBot="1" x14ac:dyDescent="0.3">
      <c r="A346" s="15" t="s">
        <v>1025</v>
      </c>
      <c r="B346" s="15" t="s">
        <v>1026</v>
      </c>
      <c r="C346" s="13"/>
      <c r="D346" s="15" t="s">
        <v>1023</v>
      </c>
      <c r="E346" s="17" t="s">
        <v>943</v>
      </c>
      <c r="F346" s="18">
        <v>62558</v>
      </c>
      <c r="G346" s="15" t="s">
        <v>1027</v>
      </c>
      <c r="H346" s="5"/>
      <c r="I346" s="15" t="s">
        <v>1028</v>
      </c>
      <c r="J346" s="19">
        <v>45870</v>
      </c>
      <c r="K346" s="17" t="s">
        <v>18</v>
      </c>
      <c r="L346" s="208">
        <v>45190</v>
      </c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5.6" customHeight="1" thickBot="1" x14ac:dyDescent="0.3">
      <c r="A347" s="15" t="s">
        <v>1029</v>
      </c>
      <c r="B347" s="15" t="s">
        <v>5149</v>
      </c>
      <c r="C347" s="13"/>
      <c r="D347" s="15" t="s">
        <v>1030</v>
      </c>
      <c r="E347" s="17" t="s">
        <v>943</v>
      </c>
      <c r="F347" s="18">
        <v>61427</v>
      </c>
      <c r="G347" s="15" t="s">
        <v>5150</v>
      </c>
      <c r="H347" s="5"/>
      <c r="I347" s="15" t="s">
        <v>5148</v>
      </c>
      <c r="J347" s="19">
        <v>45323</v>
      </c>
      <c r="K347" s="17" t="s">
        <v>18</v>
      </c>
      <c r="L347" s="208">
        <v>45016</v>
      </c>
      <c r="M347" s="13"/>
      <c r="N347" s="13"/>
      <c r="O347" s="13"/>
      <c r="P347" s="14"/>
      <c r="Q347" s="14"/>
    </row>
    <row r="348" spans="1:26" ht="15.6" customHeight="1" thickBot="1" x14ac:dyDescent="0.3">
      <c r="A348" s="15" t="s">
        <v>1031</v>
      </c>
      <c r="B348" s="15" t="s">
        <v>1032</v>
      </c>
      <c r="C348" s="13"/>
      <c r="D348" s="15" t="s">
        <v>1033</v>
      </c>
      <c r="E348" s="17" t="s">
        <v>943</v>
      </c>
      <c r="F348" s="18">
        <v>61072</v>
      </c>
      <c r="G348" s="90" t="s">
        <v>4996</v>
      </c>
      <c r="H348" s="91" t="s">
        <v>4997</v>
      </c>
      <c r="I348" s="15" t="s">
        <v>1034</v>
      </c>
      <c r="J348" s="19">
        <v>45536</v>
      </c>
      <c r="K348" s="17" t="s">
        <v>18</v>
      </c>
      <c r="L348" s="208">
        <v>45230</v>
      </c>
      <c r="M348" s="13"/>
      <c r="N348" s="13"/>
      <c r="O348" s="13"/>
      <c r="P348" s="14"/>
      <c r="Q348" s="14"/>
    </row>
    <row r="349" spans="1:26" ht="15.6" customHeight="1" thickBot="1" x14ac:dyDescent="0.3">
      <c r="A349" s="15" t="s">
        <v>1035</v>
      </c>
      <c r="B349" s="15" t="s">
        <v>1036</v>
      </c>
      <c r="C349" s="13"/>
      <c r="D349" s="15" t="s">
        <v>1013</v>
      </c>
      <c r="E349" s="17" t="s">
        <v>943</v>
      </c>
      <c r="F349" s="18">
        <v>62694</v>
      </c>
      <c r="G349" s="15" t="s">
        <v>1037</v>
      </c>
      <c r="H349" s="5"/>
      <c r="I349" s="5"/>
      <c r="J349" s="19">
        <v>45536</v>
      </c>
      <c r="K349" s="17" t="s">
        <v>18</v>
      </c>
      <c r="L349" s="208">
        <v>45157</v>
      </c>
      <c r="M349" s="13"/>
      <c r="N349" s="13"/>
      <c r="O349" s="13"/>
      <c r="P349" s="14"/>
      <c r="Q349" s="14"/>
    </row>
    <row r="350" spans="1:26" ht="15.6" customHeight="1" thickBot="1" x14ac:dyDescent="0.3">
      <c r="A350" s="15" t="s">
        <v>1038</v>
      </c>
      <c r="B350" s="15" t="s">
        <v>1039</v>
      </c>
      <c r="C350" s="13"/>
      <c r="D350" s="15" t="s">
        <v>1040</v>
      </c>
      <c r="E350" s="17" t="s">
        <v>943</v>
      </c>
      <c r="F350" s="18">
        <v>62992</v>
      </c>
      <c r="G350" s="15" t="s">
        <v>3756</v>
      </c>
      <c r="H350" s="91" t="s">
        <v>3757</v>
      </c>
      <c r="I350" s="15" t="s">
        <v>1041</v>
      </c>
      <c r="J350" s="19">
        <v>45444</v>
      </c>
      <c r="K350" s="17" t="s">
        <v>18</v>
      </c>
      <c r="L350" s="208">
        <v>45061</v>
      </c>
      <c r="M350" s="13"/>
      <c r="N350" s="13"/>
      <c r="O350" s="13"/>
      <c r="P350" s="14"/>
      <c r="Q350" s="14"/>
    </row>
    <row r="351" spans="1:26" ht="15.6" customHeight="1" thickBot="1" x14ac:dyDescent="0.3">
      <c r="A351" s="15" t="s">
        <v>1042</v>
      </c>
      <c r="B351" s="15" t="s">
        <v>1043</v>
      </c>
      <c r="C351" s="13"/>
      <c r="D351" s="15" t="s">
        <v>1044</v>
      </c>
      <c r="E351" s="17" t="s">
        <v>943</v>
      </c>
      <c r="F351" s="18">
        <v>60081</v>
      </c>
      <c r="G351" s="15" t="s">
        <v>4952</v>
      </c>
      <c r="H351" s="91" t="s">
        <v>4953</v>
      </c>
      <c r="I351" s="15" t="s">
        <v>1045</v>
      </c>
      <c r="J351" s="19">
        <v>45444</v>
      </c>
      <c r="K351" s="17" t="s">
        <v>18</v>
      </c>
      <c r="L351" s="208">
        <v>45147</v>
      </c>
      <c r="M351" s="13"/>
      <c r="N351" s="13"/>
      <c r="O351" s="13"/>
      <c r="P351" s="14"/>
      <c r="Q351" s="14"/>
    </row>
    <row r="352" spans="1:26" ht="15.6" customHeight="1" thickBot="1" x14ac:dyDescent="0.3">
      <c r="A352" s="15" t="s">
        <v>1046</v>
      </c>
      <c r="B352" s="15" t="s">
        <v>1047</v>
      </c>
      <c r="C352" s="13"/>
      <c r="D352" s="15" t="s">
        <v>1048</v>
      </c>
      <c r="E352" s="17" t="s">
        <v>943</v>
      </c>
      <c r="F352" s="18">
        <v>61483</v>
      </c>
      <c r="G352" s="15" t="s">
        <v>1049</v>
      </c>
      <c r="H352" s="92" t="str">
        <f>HYPERLINK("mailto:sheriff@starkco.illinois.gov","sheriff@starkco.illinois.gov")</f>
        <v>sheriff@starkco.illinois.gov</v>
      </c>
      <c r="I352" s="15" t="s">
        <v>1050</v>
      </c>
      <c r="J352" s="19">
        <v>45505</v>
      </c>
      <c r="K352" s="17" t="s">
        <v>18</v>
      </c>
      <c r="L352" s="208">
        <v>45190</v>
      </c>
      <c r="M352" s="13"/>
      <c r="N352" s="22"/>
      <c r="O352" s="29"/>
      <c r="P352" s="29"/>
      <c r="Q352" s="29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17" ht="15.6" customHeight="1" thickBot="1" x14ac:dyDescent="0.3">
      <c r="A353" s="15" t="s">
        <v>1051</v>
      </c>
      <c r="B353" s="15" t="s">
        <v>1052</v>
      </c>
      <c r="C353" s="13"/>
      <c r="D353" s="15" t="s">
        <v>1053</v>
      </c>
      <c r="E353" s="17" t="s">
        <v>943</v>
      </c>
      <c r="F353" s="18">
        <v>62915</v>
      </c>
      <c r="G353" s="15" t="s">
        <v>1054</v>
      </c>
      <c r="H353" s="47" t="s">
        <v>1055</v>
      </c>
      <c r="I353" s="15" t="s">
        <v>1056</v>
      </c>
      <c r="J353" s="19">
        <v>45566</v>
      </c>
      <c r="K353" s="17" t="s">
        <v>18</v>
      </c>
      <c r="L353" s="208">
        <v>45168</v>
      </c>
      <c r="M353" s="13"/>
      <c r="N353" s="13"/>
      <c r="O353" s="13"/>
      <c r="P353" s="14"/>
      <c r="Q353" s="14"/>
    </row>
    <row r="354" spans="1:17" ht="15.6" customHeight="1" thickBot="1" x14ac:dyDescent="0.3">
      <c r="A354" s="15" t="s">
        <v>1057</v>
      </c>
      <c r="B354" s="15" t="s">
        <v>1058</v>
      </c>
      <c r="C354" s="13"/>
      <c r="D354" s="15" t="s">
        <v>1059</v>
      </c>
      <c r="E354" s="17" t="s">
        <v>943</v>
      </c>
      <c r="F354" s="18">
        <v>62520</v>
      </c>
      <c r="G354" s="15" t="s">
        <v>1060</v>
      </c>
      <c r="H354" s="20" t="str">
        <f>HYPERLINK("mailto:villageofdawson@mchsi.com","villageofdawson@mchsi.com")</f>
        <v>villageofdawson@mchsi.com</v>
      </c>
      <c r="I354" s="15" t="s">
        <v>1061</v>
      </c>
      <c r="J354" s="19">
        <v>45536</v>
      </c>
      <c r="K354" s="17" t="s">
        <v>18</v>
      </c>
      <c r="L354" s="208">
        <v>45147</v>
      </c>
      <c r="M354" s="13"/>
      <c r="N354" s="13"/>
      <c r="O354" s="13"/>
      <c r="P354" s="14"/>
      <c r="Q354" s="14"/>
    </row>
    <row r="355" spans="1:17" ht="15.6" customHeight="1" thickBot="1" x14ac:dyDescent="0.3">
      <c r="A355" s="15" t="s">
        <v>1062</v>
      </c>
      <c r="B355" s="15" t="s">
        <v>1063</v>
      </c>
      <c r="C355" s="13"/>
      <c r="D355" s="15" t="s">
        <v>1064</v>
      </c>
      <c r="E355" s="17" t="s">
        <v>943</v>
      </c>
      <c r="F355" s="18">
        <v>62932</v>
      </c>
      <c r="G355" s="15" t="s">
        <v>1065</v>
      </c>
      <c r="H355" s="20" t="str">
        <f>HYPERLINK("mailto:villageofelkville@yahoo.com","villageofelkville@yahoo.com")</f>
        <v>villageofelkville@yahoo.com</v>
      </c>
      <c r="I355" s="15" t="s">
        <v>1066</v>
      </c>
      <c r="J355" s="19">
        <v>45505</v>
      </c>
      <c r="K355" s="17" t="s">
        <v>18</v>
      </c>
      <c r="L355" s="208">
        <v>45147</v>
      </c>
      <c r="M355" s="13"/>
      <c r="N355" s="13"/>
      <c r="O355" s="13"/>
      <c r="P355" s="14"/>
      <c r="Q355" s="14"/>
    </row>
    <row r="356" spans="1:17" ht="15.6" customHeight="1" thickBot="1" x14ac:dyDescent="0.3">
      <c r="A356" s="15" t="s">
        <v>1067</v>
      </c>
      <c r="B356" s="15" t="s">
        <v>43</v>
      </c>
      <c r="C356" s="15" t="s">
        <v>1068</v>
      </c>
      <c r="D356" s="15" t="s">
        <v>1069</v>
      </c>
      <c r="E356" s="17" t="s">
        <v>943</v>
      </c>
      <c r="F356" s="18">
        <v>62046</v>
      </c>
      <c r="G356" s="15" t="s">
        <v>1070</v>
      </c>
      <c r="H356" s="110" t="s">
        <v>5252</v>
      </c>
      <c r="I356" s="15" t="s">
        <v>1071</v>
      </c>
      <c r="J356" s="19">
        <v>45505</v>
      </c>
      <c r="K356" s="17" t="s">
        <v>18</v>
      </c>
      <c r="L356" s="208">
        <v>45147</v>
      </c>
      <c r="M356" s="98"/>
      <c r="N356" s="13"/>
      <c r="O356" s="13"/>
      <c r="P356" s="14"/>
      <c r="Q356" s="14"/>
    </row>
    <row r="357" spans="1:17" ht="15.6" customHeight="1" thickBot="1" x14ac:dyDescent="0.3">
      <c r="A357" s="15" t="s">
        <v>1072</v>
      </c>
      <c r="B357" s="15" t="s">
        <v>1073</v>
      </c>
      <c r="C357" s="13"/>
      <c r="D357" s="15" t="s">
        <v>1074</v>
      </c>
      <c r="E357" s="17" t="s">
        <v>943</v>
      </c>
      <c r="F357" s="18">
        <v>62689</v>
      </c>
      <c r="G357" s="15" t="s">
        <v>5265</v>
      </c>
      <c r="H357" s="91" t="s">
        <v>4522</v>
      </c>
      <c r="I357" s="15" t="s">
        <v>1075</v>
      </c>
      <c r="J357" s="19">
        <v>45505</v>
      </c>
      <c r="K357" s="17" t="s">
        <v>18</v>
      </c>
      <c r="L357" s="208">
        <v>45190</v>
      </c>
      <c r="M357" s="13"/>
      <c r="N357" s="13"/>
      <c r="O357" s="13"/>
      <c r="P357" s="14"/>
      <c r="Q357" s="14"/>
    </row>
    <row r="358" spans="1:17" ht="15.6" customHeight="1" thickBot="1" x14ac:dyDescent="0.3">
      <c r="A358" s="15" t="s">
        <v>1076</v>
      </c>
      <c r="B358" s="15" t="s">
        <v>1077</v>
      </c>
      <c r="C358" s="13"/>
      <c r="D358" s="15" t="s">
        <v>1078</v>
      </c>
      <c r="E358" s="17" t="s">
        <v>943</v>
      </c>
      <c r="F358" s="18">
        <v>60482</v>
      </c>
      <c r="G358" s="15" t="s">
        <v>1079</v>
      </c>
      <c r="H358" s="20" t="s">
        <v>1080</v>
      </c>
      <c r="I358" s="15" t="s">
        <v>1081</v>
      </c>
      <c r="J358" s="19">
        <v>45627</v>
      </c>
      <c r="K358" s="17" t="s">
        <v>18</v>
      </c>
      <c r="L358" s="208">
        <v>45303</v>
      </c>
      <c r="M358" s="13"/>
      <c r="N358" s="13"/>
      <c r="O358" s="13"/>
      <c r="P358" s="14"/>
      <c r="Q358" s="14"/>
    </row>
    <row r="359" spans="1:17" ht="15.6" customHeight="1" thickBot="1" x14ac:dyDescent="0.3">
      <c r="A359" s="6" t="s">
        <v>5167</v>
      </c>
      <c r="B359" s="6" t="s">
        <v>5168</v>
      </c>
      <c r="C359" s="7"/>
      <c r="D359" s="6" t="s">
        <v>5169</v>
      </c>
      <c r="E359" s="8" t="s">
        <v>1085</v>
      </c>
      <c r="F359" s="9" t="s">
        <v>5170</v>
      </c>
      <c r="G359" s="10" t="s">
        <v>5171</v>
      </c>
      <c r="H359" s="124" t="s">
        <v>5172</v>
      </c>
      <c r="I359" s="10" t="s">
        <v>5173</v>
      </c>
      <c r="J359" s="11">
        <v>45413</v>
      </c>
      <c r="K359" s="8" t="s">
        <v>1087</v>
      </c>
      <c r="L359" s="208">
        <v>45027</v>
      </c>
      <c r="M359" s="13"/>
      <c r="N359" s="13"/>
      <c r="O359" s="13"/>
      <c r="P359" s="14"/>
      <c r="Q359" s="14"/>
    </row>
    <row r="360" spans="1:17" ht="15.6" customHeight="1" thickBot="1" x14ac:dyDescent="0.3">
      <c r="A360" s="6" t="s">
        <v>1082</v>
      </c>
      <c r="B360" s="6" t="s">
        <v>1083</v>
      </c>
      <c r="C360" s="7"/>
      <c r="D360" s="6" t="s">
        <v>1084</v>
      </c>
      <c r="E360" s="8" t="s">
        <v>1085</v>
      </c>
      <c r="F360" s="9" t="s">
        <v>1086</v>
      </c>
      <c r="G360" s="10"/>
      <c r="H360" s="10"/>
      <c r="I360" s="10"/>
      <c r="J360" s="11">
        <v>45627</v>
      </c>
      <c r="K360" s="8" t="s">
        <v>18</v>
      </c>
      <c r="L360" s="208">
        <v>45244</v>
      </c>
      <c r="M360" s="13"/>
      <c r="N360" s="13"/>
      <c r="O360" s="13"/>
      <c r="P360" s="14"/>
      <c r="Q360" s="14"/>
    </row>
    <row r="361" spans="1:17" ht="15.6" customHeight="1" thickBot="1" x14ac:dyDescent="0.3">
      <c r="A361" s="6" t="s">
        <v>1088</v>
      </c>
      <c r="B361" s="6" t="s">
        <v>1089</v>
      </c>
      <c r="C361" s="7"/>
      <c r="D361" s="6" t="s">
        <v>1090</v>
      </c>
      <c r="E361" s="8" t="s">
        <v>1085</v>
      </c>
      <c r="F361" s="9">
        <v>46229</v>
      </c>
      <c r="G361" s="6" t="s">
        <v>1091</v>
      </c>
      <c r="H361" s="10"/>
      <c r="I361" s="6" t="s">
        <v>1092</v>
      </c>
      <c r="J361" s="11">
        <v>45505</v>
      </c>
      <c r="K361" s="8" t="s">
        <v>18</v>
      </c>
      <c r="L361" s="208">
        <v>45190</v>
      </c>
      <c r="M361" s="13"/>
      <c r="N361" s="13"/>
      <c r="O361" s="13"/>
      <c r="P361" s="14"/>
      <c r="Q361" s="14"/>
    </row>
    <row r="362" spans="1:17" ht="15.6" customHeight="1" thickBot="1" x14ac:dyDescent="0.3">
      <c r="A362" s="6" t="s">
        <v>1094</v>
      </c>
      <c r="B362" s="6" t="s">
        <v>4892</v>
      </c>
      <c r="C362" s="7"/>
      <c r="D362" s="6" t="s">
        <v>419</v>
      </c>
      <c r="E362" s="8" t="s">
        <v>1085</v>
      </c>
      <c r="F362" s="9">
        <v>47250</v>
      </c>
      <c r="G362" s="145" t="s">
        <v>4890</v>
      </c>
      <c r="H362" s="107" t="s">
        <v>4891</v>
      </c>
      <c r="I362" s="6" t="s">
        <v>1095</v>
      </c>
      <c r="J362" s="11">
        <v>45597</v>
      </c>
      <c r="K362" s="8" t="s">
        <v>18</v>
      </c>
      <c r="L362" s="208">
        <v>45190</v>
      </c>
      <c r="M362" s="13"/>
      <c r="N362" s="13"/>
      <c r="O362" s="13"/>
      <c r="P362" s="14"/>
      <c r="Q362" s="14"/>
    </row>
    <row r="363" spans="1:17" ht="15.6" customHeight="1" thickBot="1" x14ac:dyDescent="0.3">
      <c r="A363" s="6" t="s">
        <v>1096</v>
      </c>
      <c r="B363" s="10" t="s">
        <v>1097</v>
      </c>
      <c r="C363" s="7"/>
      <c r="D363" s="6" t="s">
        <v>1098</v>
      </c>
      <c r="E363" s="8" t="s">
        <v>1085</v>
      </c>
      <c r="F363" s="9">
        <v>47145</v>
      </c>
      <c r="G363" s="10"/>
      <c r="H363" s="10"/>
      <c r="I363" s="10"/>
      <c r="J363" s="11">
        <v>45627</v>
      </c>
      <c r="K363" s="8" t="s">
        <v>18</v>
      </c>
      <c r="L363" s="208">
        <v>45244</v>
      </c>
      <c r="M363" s="13"/>
      <c r="N363" s="13"/>
      <c r="O363" s="13"/>
      <c r="P363" s="14"/>
      <c r="Q363" s="14"/>
    </row>
    <row r="364" spans="1:17" ht="15.6" customHeight="1" thickBot="1" x14ac:dyDescent="0.3">
      <c r="A364" s="6" t="s">
        <v>1099</v>
      </c>
      <c r="B364" s="6" t="s">
        <v>1100</v>
      </c>
      <c r="C364" s="7"/>
      <c r="D364" s="6" t="s">
        <v>1101</v>
      </c>
      <c r="E364" s="8" t="s">
        <v>1085</v>
      </c>
      <c r="F364" s="9">
        <v>46158</v>
      </c>
      <c r="G364" s="6" t="s">
        <v>4473</v>
      </c>
      <c r="H364" s="261" t="s">
        <v>4474</v>
      </c>
      <c r="I364" s="6" t="s">
        <v>1102</v>
      </c>
      <c r="J364" s="11">
        <v>45536</v>
      </c>
      <c r="K364" s="8" t="s">
        <v>18</v>
      </c>
      <c r="L364" s="208">
        <v>45288</v>
      </c>
      <c r="M364" s="13"/>
      <c r="N364" s="13"/>
      <c r="O364" s="13"/>
      <c r="P364" s="14"/>
      <c r="Q364" s="14"/>
    </row>
    <row r="365" spans="1:17" ht="15.6" customHeight="1" thickBot="1" x14ac:dyDescent="0.3">
      <c r="A365" s="6" t="s">
        <v>5381</v>
      </c>
      <c r="B365" s="6" t="s">
        <v>5382</v>
      </c>
      <c r="C365" s="7"/>
      <c r="D365" s="6" t="s">
        <v>5383</v>
      </c>
      <c r="E365" s="8" t="s">
        <v>1085</v>
      </c>
      <c r="F365" s="9">
        <v>47553</v>
      </c>
      <c r="G365" s="6" t="s">
        <v>5384</v>
      </c>
      <c r="H365" s="272" t="s">
        <v>5385</v>
      </c>
      <c r="I365" s="6" t="s">
        <v>5386</v>
      </c>
      <c r="J365" s="11">
        <v>45597</v>
      </c>
      <c r="K365" s="8" t="s">
        <v>18</v>
      </c>
      <c r="L365" s="208">
        <v>45288</v>
      </c>
      <c r="P365" s="321"/>
      <c r="Q365" s="321"/>
    </row>
    <row r="366" spans="1:17" ht="15.6" customHeight="1" thickBot="1" x14ac:dyDescent="0.3">
      <c r="A366" s="48" t="s">
        <v>1103</v>
      </c>
      <c r="B366" s="48" t="s">
        <v>1104</v>
      </c>
      <c r="C366" s="49"/>
      <c r="D366" s="48" t="s">
        <v>1105</v>
      </c>
      <c r="E366" s="50" t="s">
        <v>1106</v>
      </c>
      <c r="F366" s="51" t="s">
        <v>1107</v>
      </c>
      <c r="G366" s="48"/>
      <c r="H366" s="52" t="s">
        <v>1108</v>
      </c>
      <c r="I366" s="48" t="s">
        <v>1109</v>
      </c>
      <c r="J366" s="53">
        <v>45505</v>
      </c>
      <c r="K366" s="50" t="s">
        <v>18</v>
      </c>
      <c r="L366" s="208">
        <v>45180</v>
      </c>
      <c r="M366" s="13"/>
      <c r="N366" s="13"/>
      <c r="O366" s="13"/>
      <c r="P366" s="14"/>
      <c r="Q366" s="14"/>
    </row>
    <row r="367" spans="1:17" ht="15.6" customHeight="1" thickBot="1" x14ac:dyDescent="0.3">
      <c r="A367" s="48" t="s">
        <v>1110</v>
      </c>
      <c r="B367" s="48" t="s">
        <v>1111</v>
      </c>
      <c r="C367" s="49"/>
      <c r="D367" s="48" t="s">
        <v>1112</v>
      </c>
      <c r="E367" s="50" t="s">
        <v>1106</v>
      </c>
      <c r="F367" s="51" t="s">
        <v>1113</v>
      </c>
      <c r="G367" s="48" t="s">
        <v>1114</v>
      </c>
      <c r="H367" s="52" t="s">
        <v>1115</v>
      </c>
      <c r="I367" s="48" t="s">
        <v>1116</v>
      </c>
      <c r="J367" s="53">
        <v>45474</v>
      </c>
      <c r="K367" s="50" t="s">
        <v>18</v>
      </c>
      <c r="L367" s="208">
        <v>45077</v>
      </c>
      <c r="M367" s="13"/>
      <c r="N367" s="13"/>
      <c r="O367" s="13"/>
      <c r="P367" s="14"/>
      <c r="Q367" s="14"/>
    </row>
    <row r="368" spans="1:17" ht="15.6" customHeight="1" thickBot="1" x14ac:dyDescent="0.3">
      <c r="A368" s="48" t="s">
        <v>1117</v>
      </c>
      <c r="B368" s="48" t="s">
        <v>1118</v>
      </c>
      <c r="C368" s="49"/>
      <c r="D368" s="48" t="s">
        <v>1119</v>
      </c>
      <c r="E368" s="50" t="s">
        <v>1106</v>
      </c>
      <c r="F368" s="51" t="s">
        <v>1120</v>
      </c>
      <c r="G368" s="48" t="s">
        <v>3767</v>
      </c>
      <c r="H368" s="276" t="s">
        <v>4244</v>
      </c>
      <c r="I368" s="48" t="s">
        <v>1121</v>
      </c>
      <c r="J368" s="53">
        <v>45505</v>
      </c>
      <c r="K368" s="50" t="s">
        <v>18</v>
      </c>
      <c r="L368" s="208">
        <v>45190</v>
      </c>
      <c r="M368" s="13"/>
      <c r="N368" s="13"/>
      <c r="O368" s="13"/>
      <c r="P368" s="14"/>
      <c r="Q368" s="14"/>
    </row>
    <row r="369" spans="1:17" ht="15.6" customHeight="1" thickBot="1" x14ac:dyDescent="0.3">
      <c r="A369" s="48" t="s">
        <v>1122</v>
      </c>
      <c r="B369" s="48" t="s">
        <v>1123</v>
      </c>
      <c r="C369" s="49"/>
      <c r="D369" s="48" t="s">
        <v>1124</v>
      </c>
      <c r="E369" s="50" t="s">
        <v>1106</v>
      </c>
      <c r="F369" s="51" t="s">
        <v>1125</v>
      </c>
      <c r="G369" s="48" t="s">
        <v>5250</v>
      </c>
      <c r="H369" s="52" t="s">
        <v>1126</v>
      </c>
      <c r="I369" s="48" t="s">
        <v>1127</v>
      </c>
      <c r="J369" s="53">
        <v>45474</v>
      </c>
      <c r="K369" s="50" t="s">
        <v>18</v>
      </c>
      <c r="L369" s="208">
        <v>45168</v>
      </c>
      <c r="M369" s="13"/>
      <c r="N369" s="13"/>
      <c r="O369" s="13"/>
      <c r="P369" s="14"/>
      <c r="Q369" s="14"/>
    </row>
    <row r="370" spans="1:17" ht="15.6" customHeight="1" thickBot="1" x14ac:dyDescent="0.3">
      <c r="A370" s="48" t="s">
        <v>1128</v>
      </c>
      <c r="B370" s="48" t="s">
        <v>1129</v>
      </c>
      <c r="C370" s="49"/>
      <c r="D370" s="48" t="s">
        <v>1130</v>
      </c>
      <c r="E370" s="50" t="s">
        <v>1106</v>
      </c>
      <c r="F370" s="51" t="s">
        <v>1131</v>
      </c>
      <c r="G370" s="48" t="s">
        <v>1132</v>
      </c>
      <c r="H370" s="52" t="s">
        <v>1133</v>
      </c>
      <c r="I370" s="48" t="s">
        <v>1134</v>
      </c>
      <c r="J370" s="53">
        <v>45536</v>
      </c>
      <c r="K370" s="50" t="s">
        <v>18</v>
      </c>
      <c r="L370" s="208">
        <v>45209</v>
      </c>
      <c r="M370" s="13"/>
      <c r="N370" s="13"/>
      <c r="O370" s="13"/>
      <c r="P370" s="14"/>
      <c r="Q370" s="14"/>
    </row>
    <row r="371" spans="1:17" ht="15.6" customHeight="1" thickBot="1" x14ac:dyDescent="0.3">
      <c r="A371" s="15" t="s">
        <v>4185</v>
      </c>
      <c r="B371" s="15" t="s">
        <v>4184</v>
      </c>
      <c r="C371" s="13"/>
      <c r="D371" s="15" t="s">
        <v>4183</v>
      </c>
      <c r="E371" s="17" t="s">
        <v>1135</v>
      </c>
      <c r="F371" s="18">
        <v>71282</v>
      </c>
      <c r="G371" s="15" t="s">
        <v>4186</v>
      </c>
      <c r="H371" s="91" t="s">
        <v>4662</v>
      </c>
      <c r="I371" s="15" t="s">
        <v>4182</v>
      </c>
      <c r="J371" s="19">
        <v>45444</v>
      </c>
      <c r="K371" s="17" t="s">
        <v>18</v>
      </c>
      <c r="L371" s="208">
        <v>45070</v>
      </c>
      <c r="M371" s="13"/>
      <c r="N371" s="13"/>
      <c r="O371" s="13"/>
      <c r="P371" s="14"/>
      <c r="Q371" s="14"/>
    </row>
    <row r="372" spans="1:17" ht="15.6" customHeight="1" thickBot="1" x14ac:dyDescent="0.3">
      <c r="A372" s="90" t="s">
        <v>4483</v>
      </c>
      <c r="B372" s="90" t="s">
        <v>4484</v>
      </c>
      <c r="C372" s="13"/>
      <c r="D372" s="90" t="s">
        <v>1138</v>
      </c>
      <c r="E372" s="17" t="s">
        <v>1135</v>
      </c>
      <c r="F372" s="97" t="s">
        <v>4485</v>
      </c>
      <c r="G372" s="90" t="s">
        <v>5391</v>
      </c>
      <c r="H372" s="91" t="s">
        <v>5389</v>
      </c>
      <c r="I372" s="90" t="s">
        <v>5390</v>
      </c>
      <c r="J372" s="19">
        <v>45413</v>
      </c>
      <c r="K372" s="17" t="s">
        <v>18</v>
      </c>
      <c r="L372" s="208">
        <v>45033</v>
      </c>
      <c r="M372" s="13"/>
      <c r="N372" s="13"/>
      <c r="O372" s="13"/>
      <c r="P372" s="14"/>
      <c r="Q372" s="14"/>
    </row>
    <row r="373" spans="1:17" ht="15.6" customHeight="1" thickBot="1" x14ac:dyDescent="0.3">
      <c r="A373" s="15" t="s">
        <v>1136</v>
      </c>
      <c r="B373" s="15" t="s">
        <v>1137</v>
      </c>
      <c r="C373" s="13"/>
      <c r="D373" s="15" t="s">
        <v>1138</v>
      </c>
      <c r="E373" s="95" t="s">
        <v>1135</v>
      </c>
      <c r="F373" s="18">
        <v>70119</v>
      </c>
      <c r="G373" s="15" t="s">
        <v>1139</v>
      </c>
      <c r="H373" s="20" t="str">
        <f>HYPERLINK("mailto:goodwin@opso.us","goodwin@opso.us")</f>
        <v>goodwin@opso.us</v>
      </c>
      <c r="I373" s="15" t="s">
        <v>1140</v>
      </c>
      <c r="J373" s="19">
        <v>45505</v>
      </c>
      <c r="K373" s="17" t="s">
        <v>18</v>
      </c>
      <c r="L373" s="208">
        <v>45147</v>
      </c>
      <c r="M373" s="13"/>
      <c r="N373" s="13"/>
      <c r="O373" s="13"/>
      <c r="P373" s="13"/>
      <c r="Q373" s="13"/>
    </row>
    <row r="374" spans="1:17" ht="15.6" customHeight="1" thickBot="1" x14ac:dyDescent="0.3">
      <c r="A374" s="15" t="s">
        <v>1141</v>
      </c>
      <c r="B374" s="15" t="s">
        <v>1142</v>
      </c>
      <c r="C374" s="13"/>
      <c r="D374" s="15" t="s">
        <v>1143</v>
      </c>
      <c r="E374" s="17" t="s">
        <v>1135</v>
      </c>
      <c r="F374" s="18">
        <v>71019</v>
      </c>
      <c r="G374" s="15" t="s">
        <v>1144</v>
      </c>
      <c r="H374" s="20" t="str">
        <f>HYPERLINK("mailto:rrpj2@bellsouth.net","rrpj2@bellsouth.net")</f>
        <v>rrpj2@bellsouth.net</v>
      </c>
      <c r="I374" s="15" t="s">
        <v>1145</v>
      </c>
      <c r="J374" s="19">
        <v>45748</v>
      </c>
      <c r="K374" s="17" t="s">
        <v>18</v>
      </c>
      <c r="L374" s="208">
        <v>45355</v>
      </c>
      <c r="M374" s="13"/>
      <c r="N374" s="13"/>
      <c r="O374" s="13"/>
      <c r="P374" s="14"/>
      <c r="Q374" s="14"/>
    </row>
    <row r="375" spans="1:17" ht="15.6" customHeight="1" thickBot="1" x14ac:dyDescent="0.3">
      <c r="A375" s="15" t="s">
        <v>1146</v>
      </c>
      <c r="B375" s="15" t="s">
        <v>1147</v>
      </c>
      <c r="C375" s="13"/>
      <c r="D375" s="15" t="s">
        <v>1148</v>
      </c>
      <c r="E375" s="17" t="s">
        <v>1135</v>
      </c>
      <c r="F375" s="18">
        <v>70354</v>
      </c>
      <c r="G375" s="15" t="s">
        <v>1149</v>
      </c>
      <c r="H375" s="20" t="str">
        <f>HYPERLINK("mailto:wcurole@slld.org","wcurole@slld.org")</f>
        <v>wcurole@slld.org</v>
      </c>
      <c r="I375" s="15" t="s">
        <v>1150</v>
      </c>
      <c r="J375" s="19">
        <v>45352</v>
      </c>
      <c r="K375" s="17" t="s">
        <v>18</v>
      </c>
      <c r="L375" s="208">
        <v>44978</v>
      </c>
      <c r="M375" s="13"/>
      <c r="N375" s="13"/>
      <c r="O375" s="13"/>
      <c r="P375" s="14"/>
      <c r="Q375" s="14"/>
    </row>
    <row r="376" spans="1:17" ht="15.6" customHeight="1" thickBot="1" x14ac:dyDescent="0.3">
      <c r="A376" s="15" t="s">
        <v>1151</v>
      </c>
      <c r="B376" s="15" t="s">
        <v>300</v>
      </c>
      <c r="C376" s="13"/>
      <c r="D376" s="15" t="s">
        <v>1152</v>
      </c>
      <c r="E376" s="17" t="s">
        <v>1135</v>
      </c>
      <c r="F376" s="18">
        <v>70582</v>
      </c>
      <c r="G376" s="15" t="s">
        <v>1153</v>
      </c>
      <c r="H376" s="20" t="s">
        <v>4749</v>
      </c>
      <c r="I376" s="15" t="s">
        <v>1154</v>
      </c>
      <c r="J376" s="19">
        <v>45748</v>
      </c>
      <c r="K376" s="17" t="s">
        <v>18</v>
      </c>
      <c r="L376" s="208">
        <v>45355</v>
      </c>
      <c r="M376" s="13"/>
      <c r="N376" s="13"/>
      <c r="O376" s="13"/>
      <c r="P376" s="14"/>
      <c r="Q376" s="14"/>
    </row>
    <row r="377" spans="1:17" ht="15.6" customHeight="1" thickBot="1" x14ac:dyDescent="0.3">
      <c r="A377" s="15" t="s">
        <v>1155</v>
      </c>
      <c r="B377" s="15" t="s">
        <v>1156</v>
      </c>
      <c r="C377" s="15" t="s">
        <v>1157</v>
      </c>
      <c r="D377" s="15" t="s">
        <v>1158</v>
      </c>
      <c r="E377" s="17" t="s">
        <v>1135</v>
      </c>
      <c r="F377" s="18">
        <v>70466</v>
      </c>
      <c r="G377" s="15" t="s">
        <v>1159</v>
      </c>
      <c r="H377" s="20" t="str">
        <f>HYPERLINK("mailto:tickfawcityhall@bellsouth.net","tickfawcityhall@bellsouth.net")</f>
        <v>tickfawcityhall@bellsouth.net</v>
      </c>
      <c r="I377" s="15" t="s">
        <v>1160</v>
      </c>
      <c r="J377" s="19">
        <v>45413</v>
      </c>
      <c r="K377" s="17" t="s">
        <v>18</v>
      </c>
      <c r="L377" s="208">
        <v>45016</v>
      </c>
      <c r="M377" s="13"/>
      <c r="N377" s="13"/>
      <c r="O377" s="13"/>
      <c r="P377" s="14"/>
      <c r="Q377" s="14"/>
    </row>
    <row r="378" spans="1:17" ht="15.6" customHeight="1" thickBot="1" x14ac:dyDescent="0.3">
      <c r="A378" s="180" t="s">
        <v>1163</v>
      </c>
      <c r="B378" s="180" t="s">
        <v>1164</v>
      </c>
      <c r="C378" s="181"/>
      <c r="D378" s="180" t="s">
        <v>1165</v>
      </c>
      <c r="E378" s="182" t="s">
        <v>1162</v>
      </c>
      <c r="F378" s="183">
        <v>21636</v>
      </c>
      <c r="G378" s="185" t="s">
        <v>4764</v>
      </c>
      <c r="H378" s="336" t="s">
        <v>4765</v>
      </c>
      <c r="I378" s="180" t="s">
        <v>4766</v>
      </c>
      <c r="J378" s="184">
        <v>45444</v>
      </c>
      <c r="K378" s="182" t="s">
        <v>18</v>
      </c>
      <c r="L378" s="208">
        <v>45061</v>
      </c>
      <c r="M378" s="13"/>
      <c r="N378" s="13"/>
      <c r="O378" s="13"/>
      <c r="P378" s="14"/>
      <c r="Q378" s="14"/>
    </row>
    <row r="379" spans="1:17" ht="15.6" customHeight="1" thickBot="1" x14ac:dyDescent="0.3">
      <c r="A379" s="180" t="s">
        <v>5033</v>
      </c>
      <c r="B379" s="180" t="s">
        <v>5034</v>
      </c>
      <c r="C379" s="181"/>
      <c r="D379" s="180" t="s">
        <v>5035</v>
      </c>
      <c r="E379" s="182" t="s">
        <v>1162</v>
      </c>
      <c r="F379" s="183" t="s">
        <v>5036</v>
      </c>
      <c r="G379" s="185" t="s">
        <v>5037</v>
      </c>
      <c r="H379" s="206" t="s">
        <v>5038</v>
      </c>
      <c r="I379" s="180" t="s">
        <v>5039</v>
      </c>
      <c r="J379" s="184">
        <v>45597</v>
      </c>
      <c r="K379" s="182" t="s">
        <v>18</v>
      </c>
      <c r="L379" s="208">
        <v>45211</v>
      </c>
      <c r="M379" s="13"/>
      <c r="N379" s="13"/>
      <c r="O379" s="13"/>
      <c r="P379" s="14"/>
      <c r="Q379" s="14"/>
    </row>
    <row r="380" spans="1:17" ht="15.6" customHeight="1" thickBot="1" x14ac:dyDescent="0.3">
      <c r="A380" s="54" t="s">
        <v>1168</v>
      </c>
      <c r="B380" s="54" t="s">
        <v>1169</v>
      </c>
      <c r="C380" s="55"/>
      <c r="D380" s="54" t="s">
        <v>719</v>
      </c>
      <c r="E380" s="56" t="s">
        <v>1167</v>
      </c>
      <c r="F380" s="57" t="s">
        <v>1170</v>
      </c>
      <c r="G380" s="54" t="s">
        <v>1171</v>
      </c>
      <c r="H380" s="59"/>
      <c r="I380" s="54" t="s">
        <v>1172</v>
      </c>
      <c r="J380" s="58">
        <v>45627</v>
      </c>
      <c r="K380" s="56" t="s">
        <v>18</v>
      </c>
      <c r="L380" s="208">
        <v>45244</v>
      </c>
      <c r="M380" s="13"/>
      <c r="N380" s="13"/>
      <c r="O380" s="13"/>
      <c r="P380" s="14"/>
      <c r="Q380" s="14"/>
    </row>
    <row r="381" spans="1:17" ht="15.6" customHeight="1" thickBot="1" x14ac:dyDescent="0.35">
      <c r="A381" s="54" t="s">
        <v>1173</v>
      </c>
      <c r="B381" s="54" t="s">
        <v>4587</v>
      </c>
      <c r="C381" s="55"/>
      <c r="D381" s="54" t="s">
        <v>4588</v>
      </c>
      <c r="E381" s="56" t="s">
        <v>1167</v>
      </c>
      <c r="F381" s="57" t="s">
        <v>4589</v>
      </c>
      <c r="G381" s="54" t="s">
        <v>4586</v>
      </c>
      <c r="H381" s="289" t="s">
        <v>5054</v>
      </c>
      <c r="I381" s="54" t="s">
        <v>1174</v>
      </c>
      <c r="J381" s="58">
        <v>45658</v>
      </c>
      <c r="K381" s="56" t="s">
        <v>18</v>
      </c>
      <c r="L381" s="208">
        <v>45272</v>
      </c>
      <c r="M381" s="13"/>
      <c r="N381" s="13"/>
      <c r="O381" s="13"/>
      <c r="P381" s="14"/>
      <c r="Q381" s="14"/>
    </row>
    <row r="382" spans="1:17" ht="15.6" customHeight="1" thickBot="1" x14ac:dyDescent="0.3">
      <c r="A382" s="54" t="s">
        <v>1175</v>
      </c>
      <c r="B382" s="54" t="s">
        <v>1176</v>
      </c>
      <c r="C382" s="55"/>
      <c r="D382" s="54" t="s">
        <v>1177</v>
      </c>
      <c r="E382" s="56" t="s">
        <v>1167</v>
      </c>
      <c r="F382" s="57" t="s">
        <v>1178</v>
      </c>
      <c r="G382" s="60"/>
      <c r="H382" s="59" t="str">
        <f>HYPERLINK("mailto:masardis.town.clerk@gmail.com","masardis.town.clerk@gmail.com")</f>
        <v>masardis.town.clerk@gmail.com</v>
      </c>
      <c r="I382" s="54" t="s">
        <v>1179</v>
      </c>
      <c r="J382" s="58">
        <v>45627</v>
      </c>
      <c r="K382" s="56" t="s">
        <v>18</v>
      </c>
      <c r="L382" s="208">
        <v>45230</v>
      </c>
      <c r="M382" s="13"/>
      <c r="N382" s="13"/>
      <c r="O382" s="13"/>
      <c r="P382" s="14"/>
      <c r="Q382" s="14"/>
    </row>
    <row r="383" spans="1:17" ht="15.6" customHeight="1" thickBot="1" x14ac:dyDescent="0.3">
      <c r="A383" s="54" t="s">
        <v>1180</v>
      </c>
      <c r="B383" s="54" t="s">
        <v>1181</v>
      </c>
      <c r="C383" s="55"/>
      <c r="D383" s="54" t="s">
        <v>591</v>
      </c>
      <c r="E383" s="56" t="s">
        <v>1167</v>
      </c>
      <c r="F383" s="57" t="s">
        <v>1182</v>
      </c>
      <c r="G383" s="54" t="s">
        <v>1183</v>
      </c>
      <c r="H383" s="59" t="str">
        <f>HYPERLINK("mailto:townofmonticello@pioneercable.net","townofmonticello@pioneercable.net")</f>
        <v>townofmonticello@pioneercable.net</v>
      </c>
      <c r="I383" s="54" t="s">
        <v>1184</v>
      </c>
      <c r="J383" s="58">
        <v>45658</v>
      </c>
      <c r="K383" s="56" t="s">
        <v>18</v>
      </c>
      <c r="L383" s="208">
        <v>45342</v>
      </c>
      <c r="M383" s="13"/>
      <c r="N383" s="13"/>
      <c r="O383" s="13"/>
      <c r="P383" s="14"/>
      <c r="Q383" s="14"/>
    </row>
    <row r="384" spans="1:17" ht="15.6" customHeight="1" thickBot="1" x14ac:dyDescent="0.3">
      <c r="A384" s="54" t="s">
        <v>1185</v>
      </c>
      <c r="B384" s="54" t="s">
        <v>1186</v>
      </c>
      <c r="C384" s="55"/>
      <c r="D384" s="54" t="s">
        <v>1187</v>
      </c>
      <c r="E384" s="56" t="s">
        <v>1167</v>
      </c>
      <c r="F384" s="57" t="s">
        <v>1188</v>
      </c>
      <c r="G384" s="54" t="s">
        <v>1189</v>
      </c>
      <c r="H384" s="59" t="str">
        <f>HYPERLINK("mailto:newcanada@fairpoint.net","newcanada@fairpoint.net")</f>
        <v>newcanada@fairpoint.net</v>
      </c>
      <c r="I384" s="54" t="s">
        <v>1190</v>
      </c>
      <c r="J384" s="58">
        <v>45717</v>
      </c>
      <c r="K384" s="56" t="s">
        <v>18</v>
      </c>
      <c r="L384" s="208">
        <v>45322</v>
      </c>
      <c r="M384" s="13"/>
      <c r="N384" s="13"/>
      <c r="O384" s="13"/>
      <c r="P384" s="14"/>
      <c r="Q384" s="14"/>
    </row>
    <row r="385" spans="1:17" ht="15.6" customHeight="1" thickBot="1" x14ac:dyDescent="0.3">
      <c r="A385" s="61" t="s">
        <v>4398</v>
      </c>
      <c r="B385" s="61" t="s">
        <v>4399</v>
      </c>
      <c r="C385" s="62"/>
      <c r="D385" s="61" t="s">
        <v>4398</v>
      </c>
      <c r="E385" s="63" t="s">
        <v>1192</v>
      </c>
      <c r="F385" s="64" t="s">
        <v>4400</v>
      </c>
      <c r="G385" s="67"/>
      <c r="H385" s="178" t="s">
        <v>4770</v>
      </c>
      <c r="I385" s="67" t="s">
        <v>4771</v>
      </c>
      <c r="J385" s="66">
        <v>45748</v>
      </c>
      <c r="K385" s="63" t="s">
        <v>18</v>
      </c>
      <c r="L385" s="208">
        <v>45369</v>
      </c>
      <c r="M385" s="13"/>
      <c r="N385" s="13"/>
      <c r="O385" s="13"/>
      <c r="P385" s="14"/>
      <c r="Q385" s="14"/>
    </row>
    <row r="386" spans="1:17" ht="15.6" customHeight="1" thickBot="1" x14ac:dyDescent="0.3">
      <c r="A386" s="61" t="s">
        <v>4699</v>
      </c>
      <c r="B386" s="61" t="s">
        <v>4700</v>
      </c>
      <c r="C386" s="62"/>
      <c r="D386" s="61" t="s">
        <v>4701</v>
      </c>
      <c r="E386" s="63" t="s">
        <v>1192</v>
      </c>
      <c r="F386" s="64" t="s">
        <v>4702</v>
      </c>
      <c r="G386" s="67" t="s">
        <v>4703</v>
      </c>
      <c r="H386" s="178" t="s">
        <v>4704</v>
      </c>
      <c r="I386" s="67" t="s">
        <v>4705</v>
      </c>
      <c r="J386" s="66">
        <v>45352</v>
      </c>
      <c r="K386" s="63" t="s">
        <v>18</v>
      </c>
      <c r="L386" s="208">
        <v>45041</v>
      </c>
      <c r="M386" s="13"/>
      <c r="N386" s="13"/>
      <c r="O386" s="13"/>
      <c r="P386" s="14"/>
      <c r="Q386" s="14"/>
    </row>
    <row r="387" spans="1:17" ht="15.6" customHeight="1" thickBot="1" x14ac:dyDescent="0.3">
      <c r="A387" s="61" t="s">
        <v>1193</v>
      </c>
      <c r="B387" s="61" t="s">
        <v>1194</v>
      </c>
      <c r="C387" s="62"/>
      <c r="D387" s="61" t="s">
        <v>1195</v>
      </c>
      <c r="E387" s="63" t="s">
        <v>1192</v>
      </c>
      <c r="F387" s="64">
        <v>49064</v>
      </c>
      <c r="G387" s="67"/>
      <c r="H387" s="178" t="s">
        <v>3686</v>
      </c>
      <c r="I387" s="67"/>
      <c r="J387" s="66">
        <v>45444</v>
      </c>
      <c r="K387" s="63" t="s">
        <v>18</v>
      </c>
      <c r="L387" s="208">
        <v>45040</v>
      </c>
      <c r="M387" s="13"/>
      <c r="N387" s="13"/>
      <c r="O387" s="13"/>
      <c r="P387" s="14"/>
      <c r="Q387" s="14"/>
    </row>
    <row r="388" spans="1:17" ht="15.6" customHeight="1" thickBot="1" x14ac:dyDescent="0.3">
      <c r="A388" s="6" t="s">
        <v>1197</v>
      </c>
      <c r="B388" s="6" t="s">
        <v>1198</v>
      </c>
      <c r="C388" s="7"/>
      <c r="D388" s="6" t="s">
        <v>1199</v>
      </c>
      <c r="E388" s="8" t="s">
        <v>1196</v>
      </c>
      <c r="F388" s="9">
        <v>55102</v>
      </c>
      <c r="G388" s="99" t="s">
        <v>3648</v>
      </c>
      <c r="H388" s="112" t="s">
        <v>3649</v>
      </c>
      <c r="I388" s="6" t="s">
        <v>1200</v>
      </c>
      <c r="J388" s="11">
        <v>45689</v>
      </c>
      <c r="K388" s="8" t="s">
        <v>18</v>
      </c>
      <c r="L388" s="208">
        <v>45315</v>
      </c>
      <c r="M388" s="13"/>
      <c r="N388" s="13"/>
      <c r="O388" s="13"/>
      <c r="P388" s="14"/>
      <c r="Q388" s="14"/>
    </row>
    <row r="389" spans="1:17" ht="15.6" customHeight="1" thickBot="1" x14ac:dyDescent="0.3">
      <c r="A389" s="6" t="s">
        <v>1201</v>
      </c>
      <c r="B389" s="6" t="s">
        <v>1202</v>
      </c>
      <c r="C389" s="6" t="s">
        <v>1203</v>
      </c>
      <c r="D389" s="6" t="s">
        <v>1204</v>
      </c>
      <c r="E389" s="8" t="s">
        <v>1196</v>
      </c>
      <c r="F389" s="9">
        <v>56329</v>
      </c>
      <c r="G389" s="6" t="s">
        <v>3606</v>
      </c>
      <c r="H389" s="112" t="s">
        <v>3607</v>
      </c>
      <c r="I389" s="6" t="s">
        <v>1205</v>
      </c>
      <c r="J389" s="11">
        <v>45689</v>
      </c>
      <c r="K389" s="8" t="s">
        <v>18</v>
      </c>
      <c r="L389" s="208">
        <v>45315</v>
      </c>
      <c r="M389" s="13"/>
      <c r="N389" s="13"/>
      <c r="O389" s="13"/>
      <c r="P389" s="14"/>
      <c r="Q389" s="14"/>
    </row>
    <row r="390" spans="1:17" ht="15.6" customHeight="1" thickBot="1" x14ac:dyDescent="0.3">
      <c r="A390" s="6" t="s">
        <v>1206</v>
      </c>
      <c r="B390" s="6" t="s">
        <v>1207</v>
      </c>
      <c r="C390" s="7"/>
      <c r="D390" s="6" t="s">
        <v>1208</v>
      </c>
      <c r="E390" s="8" t="s">
        <v>1196</v>
      </c>
      <c r="F390" s="9" t="s">
        <v>1209</v>
      </c>
      <c r="G390" s="6" t="s">
        <v>1210</v>
      </c>
      <c r="H390" s="311"/>
      <c r="I390" s="6" t="s">
        <v>1211</v>
      </c>
      <c r="J390" s="11">
        <v>45505</v>
      </c>
      <c r="K390" s="8" t="s">
        <v>18</v>
      </c>
      <c r="L390" s="208">
        <v>45147</v>
      </c>
      <c r="M390" s="13"/>
      <c r="N390" s="13"/>
      <c r="O390" s="13"/>
      <c r="P390" s="14"/>
      <c r="Q390" s="14"/>
    </row>
    <row r="391" spans="1:17" ht="15.6" customHeight="1" thickBot="1" x14ac:dyDescent="0.3">
      <c r="A391" s="6" t="s">
        <v>1212</v>
      </c>
      <c r="B391" s="6" t="s">
        <v>1213</v>
      </c>
      <c r="C391" s="7"/>
      <c r="D391" s="6" t="s">
        <v>1214</v>
      </c>
      <c r="E391" s="8" t="s">
        <v>1196</v>
      </c>
      <c r="F391" s="9">
        <v>55432</v>
      </c>
      <c r="G391" s="6" t="s">
        <v>5516</v>
      </c>
      <c r="H391" s="124" t="s">
        <v>5517</v>
      </c>
      <c r="I391" s="6" t="s">
        <v>1215</v>
      </c>
      <c r="J391" s="11">
        <v>45689</v>
      </c>
      <c r="K391" s="8" t="s">
        <v>18</v>
      </c>
      <c r="L391" s="208">
        <v>45369</v>
      </c>
      <c r="M391" s="13"/>
      <c r="N391" s="13"/>
      <c r="O391" s="13"/>
      <c r="P391" s="14"/>
      <c r="Q391" s="14"/>
    </row>
    <row r="392" spans="1:17" ht="15.6" customHeight="1" thickBot="1" x14ac:dyDescent="0.3">
      <c r="A392" s="6" t="s">
        <v>1216</v>
      </c>
      <c r="B392" s="6" t="s">
        <v>1217</v>
      </c>
      <c r="C392" s="7"/>
      <c r="D392" s="6" t="s">
        <v>1218</v>
      </c>
      <c r="E392" s="8" t="s">
        <v>1196</v>
      </c>
      <c r="F392" s="9">
        <v>55390</v>
      </c>
      <c r="G392" s="6" t="s">
        <v>1219</v>
      </c>
      <c r="H392" s="12" t="str">
        <f>HYPERLINK("mailto:waverlymn@gmail.com","waverlymn@gmail.com")</f>
        <v>waverlymn@gmail.com</v>
      </c>
      <c r="I392" s="10"/>
      <c r="J392" s="11">
        <v>45505</v>
      </c>
      <c r="K392" s="8" t="s">
        <v>18</v>
      </c>
      <c r="L392" s="208">
        <v>45147</v>
      </c>
      <c r="M392" s="13"/>
      <c r="N392" s="13"/>
      <c r="O392" s="13"/>
      <c r="P392" s="14"/>
      <c r="Q392" s="14"/>
    </row>
    <row r="393" spans="1:17" ht="15.6" customHeight="1" thickBot="1" x14ac:dyDescent="0.3">
      <c r="A393" s="6" t="s">
        <v>977</v>
      </c>
      <c r="B393" s="6" t="s">
        <v>1220</v>
      </c>
      <c r="C393" s="7"/>
      <c r="D393" s="6" t="s">
        <v>1221</v>
      </c>
      <c r="E393" s="8" t="s">
        <v>1196</v>
      </c>
      <c r="F393" s="9">
        <v>55319</v>
      </c>
      <c r="G393" s="10"/>
      <c r="H393" s="316" t="str">
        <f>HYPERLINK("mailto:clearlaketwp@hotmail.com","clearlaketwp@hotmail.com")</f>
        <v>clearlaketwp@hotmail.com</v>
      </c>
      <c r="I393" s="6" t="s">
        <v>1222</v>
      </c>
      <c r="J393" s="11">
        <v>45505</v>
      </c>
      <c r="K393" s="8" t="s">
        <v>18</v>
      </c>
      <c r="L393" s="208">
        <v>45198</v>
      </c>
      <c r="M393" s="13"/>
      <c r="N393" s="13"/>
      <c r="O393" s="13"/>
      <c r="P393" s="14"/>
      <c r="Q393" s="14"/>
    </row>
    <row r="394" spans="1:17" ht="15.6" customHeight="1" thickBot="1" x14ac:dyDescent="0.3">
      <c r="A394" s="6" t="s">
        <v>1223</v>
      </c>
      <c r="B394" s="6" t="s">
        <v>1224</v>
      </c>
      <c r="C394" s="7"/>
      <c r="D394" s="6" t="s">
        <v>1225</v>
      </c>
      <c r="E394" s="8" t="s">
        <v>1196</v>
      </c>
      <c r="F394" s="9">
        <v>56159</v>
      </c>
      <c r="G394" s="6" t="s">
        <v>1226</v>
      </c>
      <c r="H394" s="124" t="s">
        <v>5116</v>
      </c>
      <c r="I394" s="6" t="s">
        <v>1227</v>
      </c>
      <c r="J394" s="11">
        <v>45352</v>
      </c>
      <c r="K394" s="8" t="s">
        <v>18</v>
      </c>
      <c r="L394" s="208">
        <v>44970</v>
      </c>
      <c r="M394" s="13"/>
      <c r="N394" s="13"/>
      <c r="O394" s="13"/>
      <c r="P394" s="14"/>
      <c r="Q394" s="14"/>
    </row>
    <row r="395" spans="1:17" ht="15.6" customHeight="1" thickBot="1" x14ac:dyDescent="0.3">
      <c r="A395" s="99" t="s">
        <v>4098</v>
      </c>
      <c r="B395" s="99" t="s">
        <v>4097</v>
      </c>
      <c r="C395" s="157"/>
      <c r="D395" s="99" t="s">
        <v>4096</v>
      </c>
      <c r="E395" s="151" t="s">
        <v>1196</v>
      </c>
      <c r="F395" s="153" t="s">
        <v>4095</v>
      </c>
      <c r="G395" s="99" t="s">
        <v>4094</v>
      </c>
      <c r="H395" s="12" t="str">
        <f>HYPERLINK("mailto:martyjlogging@yahoo.com","martyjlogging@yahoo.com")</f>
        <v>martyjlogging@yahoo.com</v>
      </c>
      <c r="I395" s="156"/>
      <c r="J395" s="152">
        <v>45352</v>
      </c>
      <c r="K395" s="151" t="s">
        <v>18</v>
      </c>
      <c r="L395" s="211">
        <v>45070</v>
      </c>
      <c r="M395" s="13"/>
      <c r="N395" s="13"/>
      <c r="O395" s="13"/>
      <c r="P395" s="14"/>
      <c r="Q395" s="14"/>
    </row>
    <row r="396" spans="1:17" ht="15.6" customHeight="1" thickBot="1" x14ac:dyDescent="0.3">
      <c r="A396" s="6" t="s">
        <v>1228</v>
      </c>
      <c r="B396" s="6" t="s">
        <v>1229</v>
      </c>
      <c r="C396" s="7"/>
      <c r="D396" s="6" t="s">
        <v>1230</v>
      </c>
      <c r="E396" s="8" t="s">
        <v>1196</v>
      </c>
      <c r="F396" s="9">
        <v>55926</v>
      </c>
      <c r="G396" s="6" t="s">
        <v>1231</v>
      </c>
      <c r="H396" s="10"/>
      <c r="I396" s="6" t="s">
        <v>1232</v>
      </c>
      <c r="J396" s="11">
        <v>45536</v>
      </c>
      <c r="K396" s="8" t="s">
        <v>18</v>
      </c>
      <c r="L396" s="208">
        <v>45168</v>
      </c>
      <c r="M396" s="13"/>
      <c r="N396" s="13"/>
      <c r="O396" s="13"/>
      <c r="P396" s="14"/>
      <c r="Q396" s="14"/>
    </row>
    <row r="397" spans="1:17" ht="15.6" customHeight="1" thickBot="1" x14ac:dyDescent="0.3">
      <c r="A397" s="6" t="s">
        <v>1233</v>
      </c>
      <c r="B397" s="6" t="s">
        <v>1234</v>
      </c>
      <c r="C397" s="7"/>
      <c r="D397" s="6" t="s">
        <v>1235</v>
      </c>
      <c r="E397" s="8" t="s">
        <v>1196</v>
      </c>
      <c r="F397" s="9">
        <v>56455</v>
      </c>
      <c r="G397" s="6" t="s">
        <v>5422</v>
      </c>
      <c r="H397" s="12" t="str">
        <f>HYPERLINK("mailto:irondaletownship2@gmail.com","irondaletownship2@gmail.com")</f>
        <v>irondaletownship2@gmail.com</v>
      </c>
      <c r="I397" s="6" t="s">
        <v>1236</v>
      </c>
      <c r="J397" s="11">
        <v>45717</v>
      </c>
      <c r="K397" s="8" t="s">
        <v>18</v>
      </c>
      <c r="L397" s="208">
        <v>45322</v>
      </c>
      <c r="M397" s="13"/>
      <c r="N397" s="13"/>
      <c r="O397" s="13"/>
      <c r="P397" s="14"/>
      <c r="Q397" s="14"/>
    </row>
    <row r="398" spans="1:17" ht="15.6" customHeight="1" thickBot="1" x14ac:dyDescent="0.3">
      <c r="A398" s="6" t="s">
        <v>1237</v>
      </c>
      <c r="B398" s="6" t="s">
        <v>1238</v>
      </c>
      <c r="C398" s="7"/>
      <c r="D398" s="6" t="s">
        <v>3620</v>
      </c>
      <c r="E398" s="8" t="s">
        <v>1196</v>
      </c>
      <c r="F398" s="9">
        <v>55335</v>
      </c>
      <c r="G398" s="6" t="s">
        <v>3621</v>
      </c>
      <c r="H398" s="112" t="s">
        <v>3622</v>
      </c>
      <c r="I398" s="10" t="s">
        <v>3623</v>
      </c>
      <c r="J398" s="11">
        <v>45717</v>
      </c>
      <c r="K398" s="8" t="s">
        <v>18</v>
      </c>
      <c r="L398" s="208">
        <v>45320</v>
      </c>
      <c r="M398" s="13"/>
      <c r="N398" s="13"/>
      <c r="O398" s="13"/>
      <c r="P398" s="14"/>
      <c r="Q398" s="14"/>
    </row>
    <row r="399" spans="1:17" ht="15.6" customHeight="1" thickBot="1" x14ac:dyDescent="0.3">
      <c r="A399" s="6" t="s">
        <v>1239</v>
      </c>
      <c r="B399" s="6" t="s">
        <v>1240</v>
      </c>
      <c r="C399" s="7"/>
      <c r="D399" s="6" t="s">
        <v>1241</v>
      </c>
      <c r="E399" s="8" t="s">
        <v>1196</v>
      </c>
      <c r="F399" s="9">
        <v>56183</v>
      </c>
      <c r="G399" s="6" t="s">
        <v>1242</v>
      </c>
      <c r="H399" s="12" t="str">
        <f>HYPERLINK("mailto:lwoelber@mntm.org","lwoelber@mntm.org")</f>
        <v>lwoelber@mntm.org</v>
      </c>
      <c r="I399" s="6" t="s">
        <v>1243</v>
      </c>
      <c r="J399" s="11">
        <v>45505</v>
      </c>
      <c r="K399" s="8" t="s">
        <v>18</v>
      </c>
      <c r="L399" s="208">
        <v>45198</v>
      </c>
      <c r="P399" s="321"/>
      <c r="Q399" s="321"/>
    </row>
    <row r="400" spans="1:17" ht="15.6" customHeight="1" thickBot="1" x14ac:dyDescent="0.3">
      <c r="A400" s="15" t="s">
        <v>5423</v>
      </c>
      <c r="B400" s="15" t="s">
        <v>5424</v>
      </c>
      <c r="C400" s="13"/>
      <c r="D400" s="15" t="s">
        <v>942</v>
      </c>
      <c r="E400" s="17" t="s">
        <v>1246</v>
      </c>
      <c r="F400" s="18" t="s">
        <v>5425</v>
      </c>
      <c r="G400" s="15" t="s">
        <v>5426</v>
      </c>
      <c r="H400" s="293" t="s">
        <v>5427</v>
      </c>
      <c r="I400" s="15" t="s">
        <v>5428</v>
      </c>
      <c r="J400" s="19">
        <v>45689</v>
      </c>
      <c r="K400" s="17" t="s">
        <v>1087</v>
      </c>
      <c r="L400" s="208">
        <v>45322</v>
      </c>
      <c r="M400" s="13"/>
      <c r="N400" s="13"/>
      <c r="O400" s="13"/>
      <c r="P400" s="14"/>
      <c r="Q400" s="14"/>
    </row>
    <row r="401" spans="1:17" ht="15.6" customHeight="1" thickBot="1" x14ac:dyDescent="0.3">
      <c r="A401" s="15" t="s">
        <v>1244</v>
      </c>
      <c r="B401" s="15" t="s">
        <v>1245</v>
      </c>
      <c r="C401" s="13"/>
      <c r="D401" s="15" t="s">
        <v>584</v>
      </c>
      <c r="E401" s="17" t="s">
        <v>1246</v>
      </c>
      <c r="F401" s="18">
        <v>65548</v>
      </c>
      <c r="G401" s="15" t="s">
        <v>1247</v>
      </c>
      <c r="H401" s="106" t="str">
        <f>HYPERLINK("mailto:agapeadvocates@gmail.com","agapeadvocates@gmail.com")</f>
        <v>agapeadvocates@gmail.com</v>
      </c>
      <c r="I401" s="15" t="s">
        <v>1248</v>
      </c>
      <c r="J401" s="19">
        <v>45413</v>
      </c>
      <c r="K401" s="17" t="s">
        <v>18</v>
      </c>
      <c r="L401" s="208">
        <v>45014</v>
      </c>
      <c r="M401" s="13"/>
      <c r="N401" s="13"/>
      <c r="O401" s="13"/>
      <c r="P401" s="14"/>
      <c r="Q401" s="14"/>
    </row>
    <row r="402" spans="1:17" ht="15.6" customHeight="1" thickBot="1" x14ac:dyDescent="0.3">
      <c r="A402" s="15" t="s">
        <v>5474</v>
      </c>
      <c r="B402" s="15" t="s">
        <v>5475</v>
      </c>
      <c r="C402" s="13"/>
      <c r="D402" s="15" t="s">
        <v>1283</v>
      </c>
      <c r="E402" s="17" t="s">
        <v>1246</v>
      </c>
      <c r="F402" s="18" t="s">
        <v>5476</v>
      </c>
      <c r="G402" s="15" t="s">
        <v>5477</v>
      </c>
      <c r="H402" s="214" t="s">
        <v>5478</v>
      </c>
      <c r="I402" s="15" t="s">
        <v>5479</v>
      </c>
      <c r="J402" s="19">
        <v>45717</v>
      </c>
      <c r="K402" s="17" t="s">
        <v>1087</v>
      </c>
      <c r="L402" s="208">
        <v>45350</v>
      </c>
      <c r="M402" s="13"/>
      <c r="N402" s="13"/>
      <c r="O402" s="13"/>
      <c r="P402" s="14"/>
      <c r="Q402" s="14"/>
    </row>
    <row r="403" spans="1:17" ht="15.6" customHeight="1" thickBot="1" x14ac:dyDescent="0.3">
      <c r="A403" s="15" t="s">
        <v>4739</v>
      </c>
      <c r="B403" s="15" t="s">
        <v>4740</v>
      </c>
      <c r="C403" s="13"/>
      <c r="D403" s="15" t="s">
        <v>4741</v>
      </c>
      <c r="E403" s="17" t="s">
        <v>1246</v>
      </c>
      <c r="F403" s="18" t="s">
        <v>4742</v>
      </c>
      <c r="G403" s="15" t="s">
        <v>4743</v>
      </c>
      <c r="H403" s="91" t="s">
        <v>4744</v>
      </c>
      <c r="I403" s="15" t="s">
        <v>4745</v>
      </c>
      <c r="J403" s="19">
        <v>45748</v>
      </c>
      <c r="K403" s="17" t="s">
        <v>18</v>
      </c>
      <c r="L403" s="208">
        <v>45369</v>
      </c>
      <c r="M403" s="13"/>
      <c r="N403" s="13"/>
      <c r="O403" s="13"/>
      <c r="P403" s="14"/>
      <c r="Q403" s="14"/>
    </row>
    <row r="404" spans="1:17" ht="15.6" customHeight="1" thickBot="1" x14ac:dyDescent="0.3">
      <c r="A404" s="15" t="s">
        <v>1249</v>
      </c>
      <c r="B404" s="15" t="s">
        <v>1250</v>
      </c>
      <c r="C404" s="13"/>
      <c r="D404" s="15" t="s">
        <v>1251</v>
      </c>
      <c r="E404" s="17" t="s">
        <v>1246</v>
      </c>
      <c r="F404" s="18">
        <v>65355</v>
      </c>
      <c r="G404" s="15" t="s">
        <v>3743</v>
      </c>
      <c r="H404" s="20" t="str">
        <f>HYPERLINK("mailto:county.commissioner@bentoncomo.com","county.commissioner@bentoncomo.com")</f>
        <v>county.commissioner@bentoncomo.com</v>
      </c>
      <c r="I404" s="15" t="s">
        <v>1252</v>
      </c>
      <c r="J404" s="19">
        <v>45474</v>
      </c>
      <c r="K404" s="17" t="s">
        <v>18</v>
      </c>
      <c r="L404" s="208">
        <v>45077</v>
      </c>
      <c r="M404" s="13"/>
      <c r="N404" s="13"/>
      <c r="O404" s="13"/>
      <c r="P404" s="14"/>
      <c r="Q404" s="14"/>
    </row>
    <row r="405" spans="1:17" ht="15.6" customHeight="1" thickBot="1" x14ac:dyDescent="0.3">
      <c r="A405" s="15" t="s">
        <v>1253</v>
      </c>
      <c r="B405" s="15" t="s">
        <v>1254</v>
      </c>
      <c r="C405" s="13"/>
      <c r="D405" s="15" t="s">
        <v>1255</v>
      </c>
      <c r="E405" s="17" t="s">
        <v>1246</v>
      </c>
      <c r="F405" s="18">
        <v>63055</v>
      </c>
      <c r="G405" s="15" t="s">
        <v>1256</v>
      </c>
      <c r="H405" s="20" t="str">
        <f>HYPERLINK("mailto:jcasey@bolesfiredistrict.org","jcasey@bolesfiredistrict.org")</f>
        <v>jcasey@bolesfiredistrict.org</v>
      </c>
      <c r="I405" s="15" t="s">
        <v>1257</v>
      </c>
      <c r="J405" s="19">
        <v>45717</v>
      </c>
      <c r="K405" s="17" t="s">
        <v>18</v>
      </c>
      <c r="L405" s="208">
        <v>45309</v>
      </c>
      <c r="M405" s="13"/>
      <c r="N405" s="13"/>
      <c r="O405" s="13"/>
      <c r="P405" s="14"/>
      <c r="Q405" s="14"/>
    </row>
    <row r="406" spans="1:17" ht="15.6" customHeight="1" thickBot="1" x14ac:dyDescent="0.3">
      <c r="A406" s="15" t="s">
        <v>1258</v>
      </c>
      <c r="B406" s="15" t="s">
        <v>1259</v>
      </c>
      <c r="C406" s="13"/>
      <c r="D406" s="15" t="s">
        <v>1260</v>
      </c>
      <c r="E406" s="17" t="s">
        <v>1246</v>
      </c>
      <c r="F406" s="18">
        <v>64802</v>
      </c>
      <c r="G406" s="15" t="s">
        <v>1261</v>
      </c>
      <c r="H406" s="20"/>
      <c r="I406" s="15" t="s">
        <v>1262</v>
      </c>
      <c r="J406" s="19">
        <v>45689</v>
      </c>
      <c r="K406" s="17" t="s">
        <v>18</v>
      </c>
      <c r="L406" s="208">
        <v>45315</v>
      </c>
      <c r="M406" s="13"/>
      <c r="N406" s="13"/>
      <c r="O406" s="13"/>
      <c r="P406" s="14"/>
      <c r="Q406" s="14"/>
    </row>
    <row r="407" spans="1:17" ht="15.6" customHeight="1" thickBot="1" x14ac:dyDescent="0.3">
      <c r="A407" s="15" t="s">
        <v>5480</v>
      </c>
      <c r="B407" s="15" t="s">
        <v>5481</v>
      </c>
      <c r="C407" s="13"/>
      <c r="D407" s="15" t="s">
        <v>5482</v>
      </c>
      <c r="E407" s="17" t="s">
        <v>1246</v>
      </c>
      <c r="F407" s="18" t="s">
        <v>5483</v>
      </c>
      <c r="G407" s="15" t="s">
        <v>5484</v>
      </c>
      <c r="H407" s="91" t="s">
        <v>5485</v>
      </c>
      <c r="I407" s="15" t="s">
        <v>5486</v>
      </c>
      <c r="J407" s="19">
        <v>45717</v>
      </c>
      <c r="K407" s="17" t="s">
        <v>1087</v>
      </c>
      <c r="L407" s="208">
        <v>45348</v>
      </c>
      <c r="M407" s="13"/>
      <c r="N407" s="13"/>
      <c r="O407" s="13"/>
      <c r="P407" s="14"/>
      <c r="Q407" s="14"/>
    </row>
    <row r="408" spans="1:17" ht="15.6" customHeight="1" thickBot="1" x14ac:dyDescent="0.3">
      <c r="A408" s="15" t="s">
        <v>1263</v>
      </c>
      <c r="B408" s="15" t="s">
        <v>398</v>
      </c>
      <c r="C408" s="13" t="s">
        <v>1264</v>
      </c>
      <c r="D408" s="15" t="s">
        <v>1265</v>
      </c>
      <c r="E408" s="17" t="s">
        <v>1246</v>
      </c>
      <c r="F408" s="18">
        <v>64650</v>
      </c>
      <c r="G408" s="15" t="s">
        <v>5230</v>
      </c>
      <c r="H408" s="91" t="s">
        <v>5231</v>
      </c>
      <c r="I408" s="15" t="s">
        <v>1266</v>
      </c>
      <c r="J408" s="19">
        <v>45474</v>
      </c>
      <c r="K408" s="17" t="s">
        <v>18</v>
      </c>
      <c r="L408" s="208">
        <v>45147</v>
      </c>
      <c r="M408" s="13"/>
      <c r="N408" s="13"/>
      <c r="O408" s="13"/>
      <c r="P408" s="14"/>
      <c r="Q408" s="14"/>
    </row>
    <row r="409" spans="1:17" ht="15.6" customHeight="1" thickBot="1" x14ac:dyDescent="0.3">
      <c r="A409" s="15" t="s">
        <v>1267</v>
      </c>
      <c r="B409" s="15" t="s">
        <v>1268</v>
      </c>
      <c r="C409" s="13"/>
      <c r="D409" s="15" t="s">
        <v>1269</v>
      </c>
      <c r="E409" s="17" t="s">
        <v>1246</v>
      </c>
      <c r="F409" s="18">
        <v>65251</v>
      </c>
      <c r="G409" s="90" t="s">
        <v>5397</v>
      </c>
      <c r="H409" s="107" t="s">
        <v>5396</v>
      </c>
      <c r="I409" s="15" t="s">
        <v>1270</v>
      </c>
      <c r="J409" s="19">
        <v>45717</v>
      </c>
      <c r="K409" s="17" t="s">
        <v>18</v>
      </c>
      <c r="L409" s="208">
        <v>45342</v>
      </c>
      <c r="M409" s="13"/>
      <c r="N409" s="13"/>
      <c r="O409" s="13"/>
      <c r="P409" s="14"/>
      <c r="Q409" s="14"/>
    </row>
    <row r="410" spans="1:17" ht="15.6" customHeight="1" thickBot="1" x14ac:dyDescent="0.3">
      <c r="A410" s="15" t="s">
        <v>1271</v>
      </c>
      <c r="B410" s="15" t="s">
        <v>1272</v>
      </c>
      <c r="C410" s="13"/>
      <c r="D410" s="15" t="s">
        <v>115</v>
      </c>
      <c r="E410" s="17" t="s">
        <v>1246</v>
      </c>
      <c r="F410" s="18">
        <v>64633</v>
      </c>
      <c r="G410" s="15" t="s">
        <v>4302</v>
      </c>
      <c r="H410" s="20" t="str">
        <f>HYPERLINK("mailto:countyclerk@carrollcomo.org","countyclerk@carrollcomo.org")</f>
        <v>countyclerk@carrollcomo.org</v>
      </c>
      <c r="I410" s="15" t="s">
        <v>1273</v>
      </c>
      <c r="J410" s="19">
        <v>45717</v>
      </c>
      <c r="K410" s="17" t="s">
        <v>18</v>
      </c>
      <c r="L410" s="208">
        <v>45342</v>
      </c>
      <c r="M410" s="13"/>
      <c r="N410" s="13"/>
      <c r="O410" s="13"/>
      <c r="P410" s="14"/>
      <c r="Q410" s="14"/>
    </row>
    <row r="411" spans="1:17" ht="15.6" customHeight="1" thickBot="1" x14ac:dyDescent="0.3">
      <c r="A411" s="15" t="s">
        <v>5108</v>
      </c>
      <c r="B411" s="15" t="s">
        <v>5109</v>
      </c>
      <c r="C411" s="13"/>
      <c r="D411" s="15" t="s">
        <v>1277</v>
      </c>
      <c r="E411" s="17" t="s">
        <v>1246</v>
      </c>
      <c r="F411" s="18" t="s">
        <v>5110</v>
      </c>
      <c r="G411" s="15" t="s">
        <v>5111</v>
      </c>
      <c r="H411" s="91" t="s">
        <v>5112</v>
      </c>
      <c r="I411" s="15"/>
      <c r="J411" s="19">
        <v>45323</v>
      </c>
      <c r="K411" s="17" t="s">
        <v>1087</v>
      </c>
      <c r="L411" s="208">
        <v>44958</v>
      </c>
      <c r="M411" s="13"/>
      <c r="N411" s="13"/>
      <c r="O411" s="13"/>
      <c r="P411" s="14"/>
      <c r="Q411" s="14"/>
    </row>
    <row r="412" spans="1:17" ht="15.6" customHeight="1" thickBot="1" x14ac:dyDescent="0.3">
      <c r="A412" s="15" t="s">
        <v>1274</v>
      </c>
      <c r="B412" s="15" t="s">
        <v>1275</v>
      </c>
      <c r="C412" s="15" t="s">
        <v>1276</v>
      </c>
      <c r="D412" s="15" t="s">
        <v>1277</v>
      </c>
      <c r="E412" s="17" t="s">
        <v>1246</v>
      </c>
      <c r="F412" s="18">
        <v>63633</v>
      </c>
      <c r="G412" s="15" t="s">
        <v>1278</v>
      </c>
      <c r="H412" s="5"/>
      <c r="I412" s="15" t="s">
        <v>1279</v>
      </c>
      <c r="J412" s="19">
        <v>45717</v>
      </c>
      <c r="K412" s="17" t="s">
        <v>18</v>
      </c>
      <c r="L412" s="208">
        <v>45355</v>
      </c>
      <c r="M412" s="13"/>
      <c r="N412" s="13"/>
      <c r="O412" s="13"/>
      <c r="P412" s="13"/>
      <c r="Q412" s="13"/>
    </row>
    <row r="413" spans="1:17" ht="15.6" customHeight="1" thickBot="1" x14ac:dyDescent="0.3">
      <c r="A413" s="15" t="s">
        <v>5308</v>
      </c>
      <c r="B413" s="15" t="s">
        <v>5307</v>
      </c>
      <c r="C413" s="15" t="s">
        <v>5306</v>
      </c>
      <c r="D413" s="15" t="s">
        <v>5305</v>
      </c>
      <c r="E413" s="17" t="s">
        <v>1246</v>
      </c>
      <c r="F413" s="18">
        <v>65629</v>
      </c>
      <c r="G413" s="15" t="s">
        <v>5304</v>
      </c>
      <c r="H413" s="279" t="s">
        <v>5303</v>
      </c>
      <c r="I413" s="15" t="s">
        <v>5302</v>
      </c>
      <c r="J413" s="19">
        <v>45474</v>
      </c>
      <c r="K413" s="17" t="s">
        <v>18</v>
      </c>
      <c r="L413" s="208">
        <v>45209</v>
      </c>
      <c r="M413" s="13"/>
      <c r="N413" s="13"/>
      <c r="O413" s="13"/>
      <c r="P413" s="14"/>
      <c r="Q413" s="14"/>
    </row>
    <row r="414" spans="1:17" ht="15.6" customHeight="1" thickBot="1" x14ac:dyDescent="0.3">
      <c r="A414" s="15" t="s">
        <v>1281</v>
      </c>
      <c r="B414" s="15" t="s">
        <v>1282</v>
      </c>
      <c r="C414" s="13"/>
      <c r="D414" s="15" t="s">
        <v>1283</v>
      </c>
      <c r="E414" s="17" t="s">
        <v>1246</v>
      </c>
      <c r="F414" s="18">
        <v>63137</v>
      </c>
      <c r="G414" s="90" t="s">
        <v>5010</v>
      </c>
      <c r="H414" s="107" t="s">
        <v>5011</v>
      </c>
      <c r="I414" s="15" t="s">
        <v>1284</v>
      </c>
      <c r="J414" s="19">
        <v>45444</v>
      </c>
      <c r="K414" s="17" t="s">
        <v>18</v>
      </c>
      <c r="L414" s="208">
        <v>45061</v>
      </c>
      <c r="M414" s="13"/>
      <c r="N414" s="13"/>
      <c r="O414" s="13"/>
      <c r="P414" s="14"/>
      <c r="Q414" s="14"/>
    </row>
    <row r="415" spans="1:17" ht="15.6" customHeight="1" thickBot="1" x14ac:dyDescent="0.3">
      <c r="A415" s="15" t="s">
        <v>1285</v>
      </c>
      <c r="B415" s="15" t="s">
        <v>1286</v>
      </c>
      <c r="C415" s="13"/>
      <c r="D415" s="15" t="s">
        <v>956</v>
      </c>
      <c r="E415" s="17" t="s">
        <v>1246</v>
      </c>
      <c r="F415" s="18">
        <v>64730</v>
      </c>
      <c r="G415" s="5"/>
      <c r="H415" s="91" t="s">
        <v>4767</v>
      </c>
      <c r="I415" s="15" t="s">
        <v>1287</v>
      </c>
      <c r="J415" s="19">
        <v>45748</v>
      </c>
      <c r="K415" s="17" t="s">
        <v>18</v>
      </c>
      <c r="L415" s="208">
        <v>45355</v>
      </c>
      <c r="M415" s="13"/>
      <c r="N415" s="13"/>
      <c r="O415" s="13"/>
      <c r="P415" s="14"/>
      <c r="Q415" s="14"/>
    </row>
    <row r="416" spans="1:17" ht="15.6" customHeight="1" thickBot="1" x14ac:dyDescent="0.3">
      <c r="A416" s="15" t="s">
        <v>1289</v>
      </c>
      <c r="B416" s="15" t="s">
        <v>1290</v>
      </c>
      <c r="C416" s="13"/>
      <c r="D416" s="15" t="s">
        <v>1291</v>
      </c>
      <c r="E416" s="17" t="s">
        <v>1246</v>
      </c>
      <c r="F416" s="18">
        <v>63437</v>
      </c>
      <c r="G416" s="15" t="s">
        <v>4127</v>
      </c>
      <c r="H416" s="91" t="s">
        <v>4128</v>
      </c>
      <c r="I416" s="15" t="s">
        <v>1292</v>
      </c>
      <c r="J416" s="19">
        <v>45383</v>
      </c>
      <c r="K416" s="17" t="s">
        <v>18</v>
      </c>
      <c r="L416" s="208">
        <v>45009</v>
      </c>
      <c r="M416" s="13"/>
      <c r="N416" s="13"/>
      <c r="O416" s="13"/>
      <c r="P416" s="14"/>
      <c r="Q416" s="14"/>
    </row>
    <row r="417" spans="1:17" ht="15.6" customHeight="1" thickBot="1" x14ac:dyDescent="0.3">
      <c r="A417" s="15" t="s">
        <v>1293</v>
      </c>
      <c r="B417" s="15" t="s">
        <v>1294</v>
      </c>
      <c r="C417" s="13"/>
      <c r="D417" s="15" t="s">
        <v>1295</v>
      </c>
      <c r="E417" s="17" t="s">
        <v>1246</v>
      </c>
      <c r="F417" s="18">
        <v>64020</v>
      </c>
      <c r="G417" s="15" t="s">
        <v>5197</v>
      </c>
      <c r="H417" s="91" t="s">
        <v>5198</v>
      </c>
      <c r="I417" s="15" t="s">
        <v>1296</v>
      </c>
      <c r="J417" s="19">
        <v>45748</v>
      </c>
      <c r="K417" s="17" t="s">
        <v>18</v>
      </c>
      <c r="L417" s="208">
        <v>45355</v>
      </c>
      <c r="M417" s="13"/>
      <c r="N417" s="13"/>
      <c r="O417" s="13"/>
      <c r="P417" s="14"/>
      <c r="Q417" s="14"/>
    </row>
    <row r="418" spans="1:17" ht="15.6" customHeight="1" thickBot="1" x14ac:dyDescent="0.3">
      <c r="A418" s="15" t="s">
        <v>1297</v>
      </c>
      <c r="B418" s="15" t="s">
        <v>1298</v>
      </c>
      <c r="C418" s="13"/>
      <c r="D418" s="15" t="s">
        <v>1299</v>
      </c>
      <c r="E418" s="17" t="s">
        <v>1246</v>
      </c>
      <c r="F418" s="18">
        <v>63937</v>
      </c>
      <c r="G418" s="15" t="s">
        <v>4050</v>
      </c>
      <c r="H418" s="20" t="s">
        <v>1300</v>
      </c>
      <c r="I418" s="15" t="s">
        <v>1301</v>
      </c>
      <c r="J418" s="19">
        <v>45352</v>
      </c>
      <c r="K418" s="17" t="s">
        <v>18</v>
      </c>
      <c r="L418" s="208">
        <v>44952</v>
      </c>
      <c r="M418" s="13"/>
      <c r="N418" s="15"/>
      <c r="O418" s="13"/>
      <c r="P418" s="14"/>
      <c r="Q418" s="14"/>
    </row>
    <row r="419" spans="1:17" ht="15.6" customHeight="1" thickBot="1" x14ac:dyDescent="0.3">
      <c r="A419" s="15" t="s">
        <v>1302</v>
      </c>
      <c r="B419" s="15" t="s">
        <v>1303</v>
      </c>
      <c r="C419" s="13"/>
      <c r="D419" s="15" t="s">
        <v>82</v>
      </c>
      <c r="E419" s="17" t="s">
        <v>1246</v>
      </c>
      <c r="F419" s="18">
        <v>65248</v>
      </c>
      <c r="G419" s="15" t="s">
        <v>4034</v>
      </c>
      <c r="H419" s="91"/>
      <c r="I419" s="15" t="s">
        <v>1304</v>
      </c>
      <c r="J419" s="19">
        <v>45717</v>
      </c>
      <c r="K419" s="17" t="s">
        <v>18</v>
      </c>
      <c r="L419" s="208">
        <v>45342</v>
      </c>
      <c r="M419" s="13"/>
      <c r="N419" s="13"/>
      <c r="O419" s="13"/>
      <c r="P419" s="14"/>
      <c r="Q419" s="14"/>
    </row>
    <row r="420" spans="1:17" ht="15.6" customHeight="1" thickBot="1" x14ac:dyDescent="0.3">
      <c r="A420" s="15" t="s">
        <v>4594</v>
      </c>
      <c r="B420" s="15" t="s">
        <v>4593</v>
      </c>
      <c r="C420" s="13"/>
      <c r="D420" s="15" t="s">
        <v>4592</v>
      </c>
      <c r="E420" s="17" t="s">
        <v>1246</v>
      </c>
      <c r="F420" s="18">
        <v>63940</v>
      </c>
      <c r="G420" s="15" t="s">
        <v>4603</v>
      </c>
      <c r="H420" s="198" t="s">
        <v>4591</v>
      </c>
      <c r="I420" s="15" t="s">
        <v>4590</v>
      </c>
      <c r="J420" s="19">
        <v>45597</v>
      </c>
      <c r="K420" s="17" t="s">
        <v>18</v>
      </c>
      <c r="L420" s="208">
        <v>45219</v>
      </c>
      <c r="M420" s="13"/>
      <c r="N420" s="13"/>
      <c r="O420" s="13"/>
      <c r="P420" s="14"/>
      <c r="Q420" s="14"/>
    </row>
    <row r="421" spans="1:17" ht="15.6" customHeight="1" thickBot="1" x14ac:dyDescent="0.3">
      <c r="A421" s="15" t="s">
        <v>1305</v>
      </c>
      <c r="B421" s="15" t="s">
        <v>1306</v>
      </c>
      <c r="C421" s="13"/>
      <c r="D421" s="15" t="s">
        <v>1307</v>
      </c>
      <c r="E421" s="17" t="s">
        <v>1246</v>
      </c>
      <c r="F421" s="18">
        <v>63545</v>
      </c>
      <c r="G421" s="15" t="s">
        <v>1308</v>
      </c>
      <c r="H421" s="20" t="str">
        <f>HYPERLINK("mailto:city@nemr.net","city@nemr.net")</f>
        <v>city@nemr.net</v>
      </c>
      <c r="I421" s="15" t="s">
        <v>1309</v>
      </c>
      <c r="J421" s="19">
        <v>45323</v>
      </c>
      <c r="K421" s="17" t="s">
        <v>18</v>
      </c>
      <c r="L421" s="208">
        <v>45016</v>
      </c>
      <c r="M421" s="13"/>
      <c r="N421" s="13"/>
      <c r="O421" s="13"/>
      <c r="P421" s="14"/>
      <c r="Q421" s="14"/>
    </row>
    <row r="422" spans="1:17" ht="15.6" customHeight="1" thickBot="1" x14ac:dyDescent="0.3">
      <c r="A422" s="15" t="s">
        <v>1310</v>
      </c>
      <c r="B422" s="15" t="s">
        <v>110</v>
      </c>
      <c r="C422" s="13"/>
      <c r="D422" s="15" t="s">
        <v>1311</v>
      </c>
      <c r="E422" s="17" t="s">
        <v>1246</v>
      </c>
      <c r="F422" s="18">
        <v>64643</v>
      </c>
      <c r="G422" s="15" t="s">
        <v>1312</v>
      </c>
      <c r="H422" s="111" t="s">
        <v>4093</v>
      </c>
      <c r="I422" s="15" t="s">
        <v>1313</v>
      </c>
      <c r="J422" s="19">
        <v>45717</v>
      </c>
      <c r="K422" s="17" t="s">
        <v>18</v>
      </c>
      <c r="L422" s="208">
        <v>45342</v>
      </c>
      <c r="M422" s="13"/>
      <c r="N422" s="13"/>
      <c r="O422" s="13"/>
      <c r="P422" s="14"/>
      <c r="Q422" s="14"/>
    </row>
    <row r="423" spans="1:17" ht="15.6" customHeight="1" thickBot="1" x14ac:dyDescent="0.3">
      <c r="A423" s="15" t="s">
        <v>1314</v>
      </c>
      <c r="B423" s="15" t="s">
        <v>1315</v>
      </c>
      <c r="C423" s="13"/>
      <c r="D423" s="15" t="s">
        <v>1316</v>
      </c>
      <c r="E423" s="17" t="s">
        <v>1246</v>
      </c>
      <c r="F423" s="18">
        <v>65675</v>
      </c>
      <c r="G423" s="15" t="s">
        <v>1317</v>
      </c>
      <c r="H423" s="20" t="str">
        <f>HYPERLINK("mailto:cityofhurley@centurytel.net","cityofhurley@centurytel.net")</f>
        <v>cityofhurley@centurytel.net</v>
      </c>
      <c r="I423" s="15" t="s">
        <v>1318</v>
      </c>
      <c r="J423" s="19">
        <v>45474</v>
      </c>
      <c r="K423" s="17" t="s">
        <v>18</v>
      </c>
      <c r="L423" s="208">
        <v>45070</v>
      </c>
      <c r="M423" s="13"/>
      <c r="N423" s="13"/>
      <c r="O423" s="13"/>
      <c r="P423" s="14"/>
      <c r="Q423" s="14"/>
    </row>
    <row r="424" spans="1:17" ht="15.6" customHeight="1" thickBot="1" x14ac:dyDescent="0.3">
      <c r="A424" s="15" t="s">
        <v>1320</v>
      </c>
      <c r="B424" s="15" t="s">
        <v>3626</v>
      </c>
      <c r="C424" s="13"/>
      <c r="D424" s="15" t="s">
        <v>1321</v>
      </c>
      <c r="E424" s="17" t="s">
        <v>1246</v>
      </c>
      <c r="F424" s="18">
        <v>65336</v>
      </c>
      <c r="G424" s="15" t="s">
        <v>1322</v>
      </c>
      <c r="H424" s="20"/>
      <c r="I424" s="15" t="s">
        <v>1323</v>
      </c>
      <c r="J424" s="19">
        <v>45717</v>
      </c>
      <c r="K424" s="17" t="s">
        <v>18</v>
      </c>
      <c r="L424" s="208">
        <v>45342</v>
      </c>
      <c r="P424" s="321"/>
      <c r="Q424" s="321"/>
    </row>
    <row r="425" spans="1:17" ht="15.6" customHeight="1" thickBot="1" x14ac:dyDescent="0.3">
      <c r="A425" s="15" t="s">
        <v>1324</v>
      </c>
      <c r="B425" s="15" t="s">
        <v>954</v>
      </c>
      <c r="C425" s="13"/>
      <c r="D425" s="15" t="s">
        <v>1325</v>
      </c>
      <c r="E425" s="17" t="s">
        <v>1246</v>
      </c>
      <c r="F425" s="18">
        <v>63448</v>
      </c>
      <c r="G425" s="15" t="s">
        <v>1326</v>
      </c>
      <c r="H425" s="5"/>
      <c r="I425" s="15" t="s">
        <v>1327</v>
      </c>
      <c r="J425" s="19">
        <v>45689</v>
      </c>
      <c r="K425" s="17" t="s">
        <v>18</v>
      </c>
      <c r="L425" s="208">
        <v>45315</v>
      </c>
      <c r="M425" s="13"/>
      <c r="N425" s="13"/>
      <c r="O425" s="13"/>
      <c r="P425" s="14"/>
      <c r="Q425" s="14"/>
    </row>
    <row r="426" spans="1:17" ht="15.6" customHeight="1" thickBot="1" x14ac:dyDescent="0.3">
      <c r="A426" s="15" t="s">
        <v>1328</v>
      </c>
      <c r="B426" s="15" t="s">
        <v>1329</v>
      </c>
      <c r="C426" s="13"/>
      <c r="D426" s="15" t="s">
        <v>1330</v>
      </c>
      <c r="E426" s="17" t="s">
        <v>1246</v>
      </c>
      <c r="F426" s="18" t="s">
        <v>1331</v>
      </c>
      <c r="G426" s="15" t="s">
        <v>1332</v>
      </c>
      <c r="H426" s="20"/>
      <c r="I426" s="15" t="s">
        <v>1333</v>
      </c>
      <c r="J426" s="19">
        <v>45383</v>
      </c>
      <c r="K426" s="17" t="s">
        <v>18</v>
      </c>
      <c r="L426" s="208">
        <v>45009</v>
      </c>
      <c r="M426" s="13"/>
      <c r="N426" s="13"/>
      <c r="O426" s="13"/>
      <c r="P426" s="14"/>
      <c r="Q426" s="14"/>
    </row>
    <row r="427" spans="1:17" ht="15.6" customHeight="1" thickBot="1" x14ac:dyDescent="0.3">
      <c r="A427" s="15" t="s">
        <v>1334</v>
      </c>
      <c r="B427" s="15" t="s">
        <v>1335</v>
      </c>
      <c r="C427" s="13"/>
      <c r="D427" s="15" t="s">
        <v>1336</v>
      </c>
      <c r="E427" s="17" t="s">
        <v>1246</v>
      </c>
      <c r="F427" s="18">
        <v>63862</v>
      </c>
      <c r="G427" s="15" t="s">
        <v>1337</v>
      </c>
      <c r="H427" s="111" t="s">
        <v>5472</v>
      </c>
      <c r="I427" s="15" t="s">
        <v>1338</v>
      </c>
      <c r="J427" s="19">
        <v>45717</v>
      </c>
      <c r="K427" s="17" t="s">
        <v>18</v>
      </c>
      <c r="L427" s="208">
        <v>45342</v>
      </c>
      <c r="M427" s="13"/>
      <c r="N427" s="13"/>
      <c r="O427" s="13"/>
      <c r="P427" s="14"/>
      <c r="Q427" s="14"/>
    </row>
    <row r="428" spans="1:17" ht="15.6" customHeight="1" thickBot="1" x14ac:dyDescent="0.3">
      <c r="A428" s="15" t="s">
        <v>1339</v>
      </c>
      <c r="B428" s="15" t="s">
        <v>1340</v>
      </c>
      <c r="C428" s="13"/>
      <c r="D428" s="15" t="s">
        <v>1341</v>
      </c>
      <c r="E428" s="17" t="s">
        <v>1246</v>
      </c>
      <c r="F428" s="18">
        <v>64070</v>
      </c>
      <c r="G428" s="5"/>
      <c r="H428" s="20" t="str">
        <f>HYPERLINK("mailto:cityclerk@lonejackmo.org","cityclerk@lonejackmo.org")</f>
        <v>cityclerk@lonejackmo.org</v>
      </c>
      <c r="I428" s="15" t="s">
        <v>1342</v>
      </c>
      <c r="J428" s="19">
        <v>45748</v>
      </c>
      <c r="K428" s="17" t="s">
        <v>18</v>
      </c>
      <c r="L428" s="208">
        <v>45355</v>
      </c>
      <c r="M428" s="13"/>
      <c r="N428" s="13"/>
      <c r="O428" s="13"/>
      <c r="P428" s="14"/>
      <c r="Q428" s="14"/>
    </row>
    <row r="429" spans="1:17" ht="15.6" customHeight="1" thickBot="1" x14ac:dyDescent="0.3">
      <c r="A429" s="15" t="s">
        <v>1343</v>
      </c>
      <c r="B429" s="15" t="s">
        <v>1344</v>
      </c>
      <c r="C429" s="13"/>
      <c r="D429" s="15" t="s">
        <v>1345</v>
      </c>
      <c r="E429" s="17" t="s">
        <v>1246</v>
      </c>
      <c r="F429" s="18">
        <v>64658</v>
      </c>
      <c r="G429" s="15"/>
      <c r="H429" s="345" t="s">
        <v>5518</v>
      </c>
      <c r="I429" s="15" t="s">
        <v>1346</v>
      </c>
      <c r="J429" s="19">
        <v>45748</v>
      </c>
      <c r="K429" s="17" t="s">
        <v>18</v>
      </c>
      <c r="L429" s="208">
        <v>45369</v>
      </c>
      <c r="P429" s="321"/>
      <c r="Q429" s="321"/>
    </row>
    <row r="430" spans="1:17" ht="15.6" customHeight="1" thickBot="1" x14ac:dyDescent="0.3">
      <c r="A430" s="15" t="s">
        <v>1347</v>
      </c>
      <c r="B430" s="15" t="s">
        <v>1348</v>
      </c>
      <c r="C430" s="15"/>
      <c r="D430" s="15" t="s">
        <v>1349</v>
      </c>
      <c r="E430" s="17" t="s">
        <v>1246</v>
      </c>
      <c r="F430" s="18">
        <v>65707</v>
      </c>
      <c r="G430" s="15" t="s">
        <v>4895</v>
      </c>
      <c r="H430" s="91" t="s">
        <v>4894</v>
      </c>
      <c r="I430" s="15" t="s">
        <v>4893</v>
      </c>
      <c r="J430" s="19">
        <v>45717</v>
      </c>
      <c r="K430" s="17" t="s">
        <v>18</v>
      </c>
      <c r="L430" s="208">
        <v>45322</v>
      </c>
      <c r="M430" s="13"/>
      <c r="N430" s="13"/>
      <c r="O430" s="13"/>
      <c r="P430" s="14"/>
      <c r="Q430" s="14"/>
    </row>
    <row r="431" spans="1:17" ht="15.6" customHeight="1" thickBot="1" x14ac:dyDescent="0.3">
      <c r="A431" s="15" t="s">
        <v>1350</v>
      </c>
      <c r="B431" s="15" t="s">
        <v>1202</v>
      </c>
      <c r="C431" s="13"/>
      <c r="D431" s="15" t="s">
        <v>1351</v>
      </c>
      <c r="E431" s="17" t="s">
        <v>1246</v>
      </c>
      <c r="F431" s="18" t="s">
        <v>1352</v>
      </c>
      <c r="G431" s="15" t="s">
        <v>1353</v>
      </c>
      <c r="H431" s="20" t="str">
        <f>HYPERLINK("mailto:mspringer@mtvernon-cityhall.org","mspringer@mtvernon-cityhall.org")</f>
        <v>mspringer@mtvernon-cityhall.org</v>
      </c>
      <c r="I431" s="15" t="s">
        <v>1354</v>
      </c>
      <c r="J431" s="19">
        <v>45383</v>
      </c>
      <c r="K431" s="17" t="s">
        <v>18</v>
      </c>
      <c r="L431" s="208">
        <v>45061</v>
      </c>
      <c r="M431" s="13"/>
      <c r="N431" s="13"/>
      <c r="O431" s="13"/>
      <c r="P431" s="13"/>
      <c r="Q431" s="13"/>
    </row>
    <row r="432" spans="1:17" ht="15.6" customHeight="1" thickBot="1" x14ac:dyDescent="0.3">
      <c r="A432" s="15" t="s">
        <v>1355</v>
      </c>
      <c r="B432" s="15" t="s">
        <v>1356</v>
      </c>
      <c r="C432" s="13"/>
      <c r="D432" s="15" t="s">
        <v>1357</v>
      </c>
      <c r="E432" s="17" t="s">
        <v>1246</v>
      </c>
      <c r="F432" s="18">
        <v>63664</v>
      </c>
      <c r="G432" s="15" t="s">
        <v>4417</v>
      </c>
      <c r="H432" s="91" t="s">
        <v>4418</v>
      </c>
      <c r="I432" s="15" t="s">
        <v>1358</v>
      </c>
      <c r="J432" s="19">
        <v>45748</v>
      </c>
      <c r="K432" s="17" t="s">
        <v>18</v>
      </c>
      <c r="L432" s="208">
        <v>45355</v>
      </c>
      <c r="M432" s="13"/>
      <c r="N432" s="13"/>
      <c r="O432" s="13"/>
      <c r="P432" s="14"/>
      <c r="Q432" s="14"/>
    </row>
    <row r="433" spans="1:26" ht="15.6" customHeight="1" thickBot="1" x14ac:dyDescent="0.3">
      <c r="A433" s="15" t="s">
        <v>1359</v>
      </c>
      <c r="B433" s="15" t="s">
        <v>1360</v>
      </c>
      <c r="C433" s="13"/>
      <c r="D433" s="15" t="s">
        <v>1361</v>
      </c>
      <c r="E433" s="17" t="s">
        <v>1246</v>
      </c>
      <c r="F433" s="18">
        <v>65559</v>
      </c>
      <c r="G433" s="15" t="s">
        <v>4735</v>
      </c>
      <c r="H433" s="107" t="s">
        <v>4736</v>
      </c>
      <c r="I433" s="15" t="s">
        <v>1362</v>
      </c>
      <c r="J433" s="19">
        <v>45474</v>
      </c>
      <c r="K433" s="17" t="s">
        <v>18</v>
      </c>
      <c r="L433" s="208">
        <v>45077</v>
      </c>
      <c r="M433" s="13"/>
      <c r="N433" s="13"/>
      <c r="O433" s="13"/>
      <c r="P433" s="13"/>
      <c r="Q433" s="13"/>
    </row>
    <row r="434" spans="1:26" ht="15.6" customHeight="1" thickBot="1" x14ac:dyDescent="0.3">
      <c r="A434" s="15" t="s">
        <v>1365</v>
      </c>
      <c r="B434" s="15" t="s">
        <v>1366</v>
      </c>
      <c r="C434" s="15" t="s">
        <v>1367</v>
      </c>
      <c r="D434" s="15" t="s">
        <v>1368</v>
      </c>
      <c r="E434" s="17" t="s">
        <v>1246</v>
      </c>
      <c r="F434" s="18">
        <v>65785</v>
      </c>
      <c r="G434" s="15" t="s">
        <v>3674</v>
      </c>
      <c r="H434" s="91" t="s">
        <v>3673</v>
      </c>
      <c r="I434" s="15" t="s">
        <v>1369</v>
      </c>
      <c r="J434" s="19">
        <v>45717</v>
      </c>
      <c r="K434" s="17" t="s">
        <v>18</v>
      </c>
      <c r="L434" s="208">
        <v>45322</v>
      </c>
      <c r="M434" s="13"/>
      <c r="N434" s="13"/>
      <c r="O434" s="13"/>
      <c r="P434" s="14"/>
      <c r="Q434" s="14"/>
    </row>
    <row r="435" spans="1:26" ht="15.6" customHeight="1" thickBot="1" x14ac:dyDescent="0.3">
      <c r="A435" s="15" t="s">
        <v>1370</v>
      </c>
      <c r="B435" s="15" t="s">
        <v>1371</v>
      </c>
      <c r="C435" s="13"/>
      <c r="D435" s="15" t="s">
        <v>1372</v>
      </c>
      <c r="E435" s="17" t="s">
        <v>1246</v>
      </c>
      <c r="F435" s="18">
        <v>65567</v>
      </c>
      <c r="G435" s="5"/>
      <c r="H435" s="91"/>
      <c r="I435" s="15" t="s">
        <v>1373</v>
      </c>
      <c r="J435" s="19">
        <v>45352</v>
      </c>
      <c r="K435" s="17" t="s">
        <v>18</v>
      </c>
      <c r="L435" s="208">
        <v>44970</v>
      </c>
      <c r="M435" s="13"/>
      <c r="N435" s="13"/>
      <c r="O435" s="13"/>
      <c r="P435" s="14"/>
      <c r="Q435" s="14"/>
    </row>
    <row r="436" spans="1:26" ht="15.6" customHeight="1" thickBot="1" x14ac:dyDescent="0.3">
      <c r="A436" s="15" t="s">
        <v>1374</v>
      </c>
      <c r="B436" s="15" t="s">
        <v>236</v>
      </c>
      <c r="C436" s="15" t="s">
        <v>1375</v>
      </c>
      <c r="D436" s="15" t="s">
        <v>1376</v>
      </c>
      <c r="E436" s="17" t="s">
        <v>1246</v>
      </c>
      <c r="F436" s="18">
        <v>63879</v>
      </c>
      <c r="G436" s="15" t="s">
        <v>1377</v>
      </c>
      <c r="H436" s="20" t="str">
        <f>HYPERLINK("mailto:sarahtrae@yahoo.com","sarahtrae@yahoo.com")</f>
        <v>sarahtrae@yahoo.com</v>
      </c>
      <c r="I436" s="15" t="s">
        <v>1378</v>
      </c>
      <c r="J436" s="19">
        <v>45474</v>
      </c>
      <c r="K436" s="17" t="s">
        <v>18</v>
      </c>
      <c r="L436" s="208">
        <v>45219</v>
      </c>
      <c r="M436" s="13"/>
      <c r="N436" s="13"/>
      <c r="O436" s="13"/>
      <c r="P436" s="14"/>
      <c r="Q436" s="14"/>
    </row>
    <row r="437" spans="1:26" ht="15.6" customHeight="1" thickBot="1" x14ac:dyDescent="0.3">
      <c r="A437" s="15" t="s">
        <v>1379</v>
      </c>
      <c r="B437" s="15" t="s">
        <v>137</v>
      </c>
      <c r="C437" s="15" t="s">
        <v>1380</v>
      </c>
      <c r="D437" s="15" t="s">
        <v>1251</v>
      </c>
      <c r="E437" s="17" t="s">
        <v>1246</v>
      </c>
      <c r="F437" s="18">
        <v>65355</v>
      </c>
      <c r="G437" s="15" t="s">
        <v>1381</v>
      </c>
      <c r="H437" s="20" t="str">
        <f>HYPERLINK("mailto:cityclerk@welcometowarsaw.com","cityclerk@welcometowarsaw.com")</f>
        <v>cityclerk@welcometowarsaw.com</v>
      </c>
      <c r="I437" s="15" t="s">
        <v>1382</v>
      </c>
      <c r="J437" s="19">
        <v>45717</v>
      </c>
      <c r="K437" s="17" t="s">
        <v>18</v>
      </c>
      <c r="L437" s="208">
        <v>45322</v>
      </c>
      <c r="M437" s="13"/>
      <c r="N437" s="13"/>
      <c r="O437" s="13"/>
      <c r="P437" s="14"/>
      <c r="Q437" s="14"/>
    </row>
    <row r="438" spans="1:26" ht="15.6" customHeight="1" thickBot="1" x14ac:dyDescent="0.3">
      <c r="A438" s="15" t="s">
        <v>1383</v>
      </c>
      <c r="B438" s="15" t="s">
        <v>1123</v>
      </c>
      <c r="C438" s="15" t="s">
        <v>1384</v>
      </c>
      <c r="D438" s="15" t="s">
        <v>1385</v>
      </c>
      <c r="E438" s="17" t="s">
        <v>1246</v>
      </c>
      <c r="F438" s="18">
        <v>65775</v>
      </c>
      <c r="G438" s="15" t="s">
        <v>5118</v>
      </c>
      <c r="H438" s="91" t="s">
        <v>5119</v>
      </c>
      <c r="I438" s="15" t="s">
        <v>1386</v>
      </c>
      <c r="J438" s="19">
        <v>45748</v>
      </c>
      <c r="K438" s="17" t="s">
        <v>18</v>
      </c>
      <c r="L438" s="208">
        <v>45344</v>
      </c>
      <c r="M438" s="13"/>
      <c r="N438" s="13"/>
      <c r="O438" s="13"/>
      <c r="P438" s="14"/>
      <c r="Q438" s="14"/>
    </row>
    <row r="439" spans="1:26" ht="15.6" customHeight="1" thickBot="1" x14ac:dyDescent="0.3">
      <c r="A439" s="15" t="s">
        <v>1387</v>
      </c>
      <c r="B439" s="15" t="s">
        <v>1166</v>
      </c>
      <c r="C439" s="13"/>
      <c r="D439" s="15" t="s">
        <v>1388</v>
      </c>
      <c r="E439" s="17" t="s">
        <v>1246</v>
      </c>
      <c r="F439" s="18">
        <v>63389</v>
      </c>
      <c r="G439" s="15" t="s">
        <v>3624</v>
      </c>
      <c r="H439" s="20" t="str">
        <f>HYPERLINK("mailto:cityclerk@winfieldmo.org","cityclerk@winfieldmo.org")</f>
        <v>cityclerk@winfieldmo.org</v>
      </c>
      <c r="I439" s="15" t="s">
        <v>1389</v>
      </c>
      <c r="J439" s="19">
        <v>45717</v>
      </c>
      <c r="K439" s="17" t="s">
        <v>18</v>
      </c>
      <c r="L439" s="208">
        <v>45330</v>
      </c>
      <c r="M439" s="13"/>
      <c r="N439" s="13"/>
      <c r="O439" s="13"/>
      <c r="P439" s="14"/>
      <c r="Q439" s="14"/>
    </row>
    <row r="440" spans="1:26" ht="15.6" customHeight="1" thickBot="1" x14ac:dyDescent="0.3">
      <c r="A440" s="15" t="s">
        <v>1390</v>
      </c>
      <c r="B440" s="15" t="s">
        <v>1052</v>
      </c>
      <c r="C440" s="15" t="s">
        <v>1391</v>
      </c>
      <c r="D440" s="15" t="s">
        <v>1392</v>
      </c>
      <c r="E440" s="17" t="s">
        <v>1246</v>
      </c>
      <c r="F440" s="18">
        <v>63839</v>
      </c>
      <c r="G440" s="15" t="s">
        <v>3656</v>
      </c>
      <c r="H440" s="91" t="s">
        <v>3657</v>
      </c>
      <c r="I440" s="15" t="s">
        <v>1393</v>
      </c>
      <c r="J440" s="19">
        <v>45689</v>
      </c>
      <c r="K440" s="17" t="s">
        <v>18</v>
      </c>
      <c r="L440" s="208">
        <v>45355</v>
      </c>
      <c r="M440" s="13"/>
      <c r="N440" s="13"/>
      <c r="O440" s="13"/>
      <c r="P440" s="14"/>
      <c r="Q440" s="14"/>
    </row>
    <row r="441" spans="1:26" ht="15.6" customHeight="1" thickBot="1" x14ac:dyDescent="0.3">
      <c r="A441" s="15" t="s">
        <v>1394</v>
      </c>
      <c r="B441" s="15" t="s">
        <v>572</v>
      </c>
      <c r="C441" s="13"/>
      <c r="D441" s="15" t="s">
        <v>1395</v>
      </c>
      <c r="E441" s="17" t="s">
        <v>1246</v>
      </c>
      <c r="F441" s="18">
        <v>65452</v>
      </c>
      <c r="G441" s="15" t="s">
        <v>3730</v>
      </c>
      <c r="H441" s="111" t="s">
        <v>3731</v>
      </c>
      <c r="I441" s="15" t="s">
        <v>1396</v>
      </c>
      <c r="J441" s="19">
        <v>45413</v>
      </c>
      <c r="K441" s="17" t="s">
        <v>18</v>
      </c>
      <c r="L441" s="208">
        <v>45168</v>
      </c>
      <c r="M441" s="13"/>
      <c r="N441" s="13"/>
      <c r="O441" s="13"/>
      <c r="P441" s="14"/>
      <c r="Q441" s="14"/>
    </row>
    <row r="442" spans="1:26" ht="15.6" customHeight="1" thickBot="1" x14ac:dyDescent="0.3">
      <c r="A442" s="15" t="s">
        <v>1397</v>
      </c>
      <c r="B442" s="15" t="s">
        <v>1398</v>
      </c>
      <c r="C442" s="13"/>
      <c r="D442" s="15" t="s">
        <v>1399</v>
      </c>
      <c r="E442" s="17" t="s">
        <v>1246</v>
      </c>
      <c r="F442" s="18">
        <v>64624</v>
      </c>
      <c r="G442" s="15" t="s">
        <v>4368</v>
      </c>
      <c r="H442" s="111" t="s">
        <v>4707</v>
      </c>
      <c r="I442" s="15" t="s">
        <v>4369</v>
      </c>
      <c r="J442" s="19">
        <v>45352</v>
      </c>
      <c r="K442" s="17" t="s">
        <v>18</v>
      </c>
      <c r="L442" s="208">
        <v>44970</v>
      </c>
      <c r="M442" s="13"/>
      <c r="N442" s="13"/>
      <c r="O442" s="13"/>
      <c r="P442" s="14"/>
      <c r="Q442" s="14"/>
    </row>
    <row r="443" spans="1:26" ht="15.6" customHeight="1" thickBot="1" x14ac:dyDescent="0.3">
      <c r="A443" s="15" t="s">
        <v>1400</v>
      </c>
      <c r="B443" s="15" t="s">
        <v>1401</v>
      </c>
      <c r="C443" s="13"/>
      <c r="D443" s="15" t="s">
        <v>1402</v>
      </c>
      <c r="E443" s="17" t="s">
        <v>1246</v>
      </c>
      <c r="F443" s="18">
        <v>63020</v>
      </c>
      <c r="G443" s="15" t="s">
        <v>4392</v>
      </c>
      <c r="H443" s="21" t="s">
        <v>1403</v>
      </c>
      <c r="I443" s="15" t="s">
        <v>4393</v>
      </c>
      <c r="J443" s="19">
        <v>45383</v>
      </c>
      <c r="K443" s="17" t="s">
        <v>18</v>
      </c>
      <c r="L443" s="208">
        <v>45044</v>
      </c>
      <c r="M443" s="13"/>
      <c r="N443" s="13"/>
      <c r="O443" s="13"/>
      <c r="P443" s="14"/>
      <c r="Q443" s="14"/>
    </row>
    <row r="444" spans="1:26" ht="15.6" customHeight="1" thickBot="1" x14ac:dyDescent="0.3">
      <c r="A444" s="15" t="s">
        <v>1404</v>
      </c>
      <c r="B444" s="15" t="s">
        <v>1405</v>
      </c>
      <c r="C444" s="13"/>
      <c r="D444" s="15" t="s">
        <v>1406</v>
      </c>
      <c r="E444" s="17" t="s">
        <v>1246</v>
      </c>
      <c r="F444" s="18" t="s">
        <v>1407</v>
      </c>
      <c r="G444" s="15" t="s">
        <v>1408</v>
      </c>
      <c r="H444" s="5"/>
      <c r="I444" s="15" t="s">
        <v>1409</v>
      </c>
      <c r="J444" s="19">
        <v>45505</v>
      </c>
      <c r="K444" s="17" t="s">
        <v>18</v>
      </c>
      <c r="L444" s="208">
        <v>45147</v>
      </c>
      <c r="M444" s="13"/>
      <c r="N444" s="13"/>
      <c r="O444" s="13"/>
      <c r="P444" s="14"/>
      <c r="Q444" s="14"/>
    </row>
    <row r="445" spans="1:26" s="116" customFormat="1" ht="15.6" customHeight="1" thickBot="1" x14ac:dyDescent="0.3">
      <c r="A445" s="15" t="s">
        <v>1410</v>
      </c>
      <c r="B445" s="15" t="s">
        <v>4142</v>
      </c>
      <c r="C445" s="13"/>
      <c r="D445" s="15" t="s">
        <v>4143</v>
      </c>
      <c r="E445" s="17" t="s">
        <v>1246</v>
      </c>
      <c r="F445" s="18" t="s">
        <v>4144</v>
      </c>
      <c r="G445" s="15" t="s">
        <v>4145</v>
      </c>
      <c r="H445" s="91" t="s">
        <v>4146</v>
      </c>
      <c r="I445" s="15" t="s">
        <v>4147</v>
      </c>
      <c r="J445" s="19">
        <v>45352</v>
      </c>
      <c r="K445" s="17" t="s">
        <v>18</v>
      </c>
      <c r="L445" s="208">
        <v>45042</v>
      </c>
      <c r="M445" s="13"/>
      <c r="N445" s="13"/>
      <c r="O445" s="13"/>
      <c r="P445" s="14"/>
      <c r="Q445" s="14"/>
      <c r="R445"/>
      <c r="S445"/>
      <c r="T445"/>
      <c r="U445"/>
      <c r="V445"/>
      <c r="W445"/>
      <c r="X445"/>
      <c r="Y445"/>
      <c r="Z445"/>
    </row>
    <row r="446" spans="1:26" s="116" customFormat="1" ht="15.6" customHeight="1" thickBot="1" x14ac:dyDescent="0.3">
      <c r="A446" s="264" t="s">
        <v>5214</v>
      </c>
      <c r="B446" s="264" t="s">
        <v>5215</v>
      </c>
      <c r="C446" s="263"/>
      <c r="D446" s="264" t="s">
        <v>1283</v>
      </c>
      <c r="E446" s="265" t="s">
        <v>1246</v>
      </c>
      <c r="F446" s="266" t="s">
        <v>5216</v>
      </c>
      <c r="G446" s="264" t="s">
        <v>5217</v>
      </c>
      <c r="H446" s="268" t="s">
        <v>5218</v>
      </c>
      <c r="I446" s="264" t="s">
        <v>5219</v>
      </c>
      <c r="J446" s="267">
        <v>45505</v>
      </c>
      <c r="K446" s="265" t="s">
        <v>1087</v>
      </c>
      <c r="L446" s="269">
        <v>45112</v>
      </c>
      <c r="M446" s="263"/>
      <c r="N446" s="263"/>
      <c r="O446" s="263"/>
      <c r="P446" s="297"/>
      <c r="Q446" s="297"/>
      <c r="R446"/>
      <c r="S446"/>
      <c r="T446"/>
      <c r="U446"/>
      <c r="V446"/>
      <c r="W446"/>
      <c r="X446"/>
      <c r="Y446"/>
      <c r="Z446"/>
    </row>
    <row r="447" spans="1:26" ht="15.6" customHeight="1" thickBot="1" x14ac:dyDescent="0.3">
      <c r="A447" s="15" t="s">
        <v>1411</v>
      </c>
      <c r="B447" s="15" t="s">
        <v>1412</v>
      </c>
      <c r="C447" s="15" t="s">
        <v>1413</v>
      </c>
      <c r="D447" s="15" t="s">
        <v>1414</v>
      </c>
      <c r="E447" s="17" t="s">
        <v>1246</v>
      </c>
      <c r="F447" s="18">
        <v>65668</v>
      </c>
      <c r="G447" s="5"/>
      <c r="H447" s="111"/>
      <c r="I447" s="15" t="s">
        <v>1415</v>
      </c>
      <c r="J447" s="19">
        <v>45383</v>
      </c>
      <c r="K447" s="17" t="s">
        <v>18</v>
      </c>
      <c r="L447" s="208">
        <v>45009</v>
      </c>
      <c r="M447" s="13"/>
      <c r="N447" s="13"/>
      <c r="O447" s="13"/>
      <c r="P447" s="14"/>
      <c r="Q447" s="14"/>
    </row>
    <row r="448" spans="1:26" ht="15.6" customHeight="1" thickBot="1" x14ac:dyDescent="0.3">
      <c r="A448" s="15" t="s">
        <v>1417</v>
      </c>
      <c r="B448" s="15" t="s">
        <v>1418</v>
      </c>
      <c r="C448" s="13"/>
      <c r="D448" s="15" t="s">
        <v>1385</v>
      </c>
      <c r="E448" s="17" t="s">
        <v>1246</v>
      </c>
      <c r="F448" s="18">
        <v>65775</v>
      </c>
      <c r="G448" s="15" t="s">
        <v>1419</v>
      </c>
      <c r="H448" s="91" t="s">
        <v>3670</v>
      </c>
      <c r="I448" s="15" t="s">
        <v>1420</v>
      </c>
      <c r="J448" s="19">
        <v>45717</v>
      </c>
      <c r="K448" s="17" t="s">
        <v>18</v>
      </c>
      <c r="L448" s="208">
        <v>45355</v>
      </c>
      <c r="M448" s="13"/>
      <c r="N448" s="13"/>
      <c r="O448" s="13"/>
      <c r="P448" s="14"/>
      <c r="Q448" s="14"/>
    </row>
    <row r="449" spans="1:17" ht="15.6" customHeight="1" thickBot="1" x14ac:dyDescent="0.3">
      <c r="A449" s="15" t="s">
        <v>1421</v>
      </c>
      <c r="B449" s="15" t="s">
        <v>1422</v>
      </c>
      <c r="C449" s="13"/>
      <c r="D449" s="15" t="s">
        <v>1316</v>
      </c>
      <c r="E449" s="17" t="s">
        <v>1246</v>
      </c>
      <c r="F449" s="18">
        <v>65675</v>
      </c>
      <c r="G449" s="15" t="s">
        <v>1423</v>
      </c>
      <c r="H449" s="20" t="str">
        <f>HYPERLINK("mailto:hurley.fire@yahoo.com","hurley.fire@yahoo.com")</f>
        <v>hurley.fire@yahoo.com</v>
      </c>
      <c r="I449" s="15" t="s">
        <v>1424</v>
      </c>
      <c r="J449" s="19">
        <v>45717</v>
      </c>
      <c r="K449" s="17" t="s">
        <v>18</v>
      </c>
      <c r="L449" s="208">
        <v>45147</v>
      </c>
      <c r="M449" s="13"/>
      <c r="N449" s="13"/>
      <c r="O449" s="13"/>
      <c r="P449" s="14"/>
      <c r="Q449" s="14"/>
    </row>
    <row r="450" spans="1:17" ht="15.6" customHeight="1" thickBot="1" x14ac:dyDescent="0.3">
      <c r="A450" s="15" t="s">
        <v>1425</v>
      </c>
      <c r="B450" s="15" t="s">
        <v>1426</v>
      </c>
      <c r="C450" s="13"/>
      <c r="D450" s="15" t="s">
        <v>1427</v>
      </c>
      <c r="E450" s="17" t="s">
        <v>1246</v>
      </c>
      <c r="F450" s="18">
        <v>64037</v>
      </c>
      <c r="G450" s="15"/>
      <c r="H450" s="20" t="s">
        <v>1428</v>
      </c>
      <c r="I450" s="15" t="s">
        <v>1429</v>
      </c>
      <c r="J450" s="19">
        <v>45444</v>
      </c>
      <c r="K450" s="17" t="s">
        <v>18</v>
      </c>
      <c r="L450" s="208">
        <v>45147</v>
      </c>
      <c r="M450" s="13"/>
      <c r="N450" s="13"/>
      <c r="O450" s="13"/>
      <c r="P450" s="14"/>
      <c r="Q450" s="14"/>
    </row>
    <row r="451" spans="1:17" ht="15.6" customHeight="1" thickBot="1" x14ac:dyDescent="0.3">
      <c r="A451" s="15" t="s">
        <v>1430</v>
      </c>
      <c r="B451" s="15" t="s">
        <v>1431</v>
      </c>
      <c r="C451" s="15" t="s">
        <v>1432</v>
      </c>
      <c r="D451" s="15" t="s">
        <v>1406</v>
      </c>
      <c r="E451" s="17" t="s">
        <v>1246</v>
      </c>
      <c r="F451" s="18">
        <v>65038</v>
      </c>
      <c r="G451" s="5"/>
      <c r="H451" s="5"/>
      <c r="I451" s="15" t="s">
        <v>1433</v>
      </c>
      <c r="J451" s="19">
        <v>45689</v>
      </c>
      <c r="K451" s="17" t="s">
        <v>18</v>
      </c>
      <c r="L451" s="208">
        <v>45315</v>
      </c>
      <c r="M451" s="13"/>
      <c r="N451" s="13"/>
      <c r="O451" s="13"/>
      <c r="P451" s="14"/>
      <c r="Q451" s="14"/>
    </row>
    <row r="452" spans="1:17" ht="15.6" customHeight="1" thickBot="1" x14ac:dyDescent="0.3">
      <c r="A452" s="15" t="s">
        <v>1434</v>
      </c>
      <c r="B452" s="15" t="s">
        <v>1435</v>
      </c>
      <c r="C452" s="13"/>
      <c r="D452" s="15" t="s">
        <v>73</v>
      </c>
      <c r="E452" s="17" t="s">
        <v>1246</v>
      </c>
      <c r="F452" s="18">
        <v>63379</v>
      </c>
      <c r="G452" s="15" t="s">
        <v>5126</v>
      </c>
      <c r="H452" s="91" t="s">
        <v>5127</v>
      </c>
      <c r="I452" s="15" t="s">
        <v>1436</v>
      </c>
      <c r="J452" s="19">
        <v>45383</v>
      </c>
      <c r="K452" s="17" t="s">
        <v>18</v>
      </c>
      <c r="L452" s="208">
        <v>45009</v>
      </c>
      <c r="M452" s="13"/>
      <c r="N452" s="13"/>
      <c r="O452" s="13"/>
      <c r="P452" s="14"/>
      <c r="Q452" s="14"/>
    </row>
    <row r="453" spans="1:17" ht="15.6" customHeight="1" thickBot="1" x14ac:dyDescent="0.3">
      <c r="A453" s="15" t="s">
        <v>1437</v>
      </c>
      <c r="B453" s="15" t="s">
        <v>1438</v>
      </c>
      <c r="C453" s="13"/>
      <c r="D453" s="15" t="s">
        <v>1439</v>
      </c>
      <c r="E453" s="17" t="s">
        <v>1246</v>
      </c>
      <c r="F453" s="18">
        <v>63383</v>
      </c>
      <c r="G453" s="15" t="s">
        <v>1440</v>
      </c>
      <c r="H453" s="20" t="str">
        <f>HYPERLINK("mailto:montgcopwsd1@centurytel.net","montgcopwsd1@centurytel.net")</f>
        <v>montgcopwsd1@centurytel.net</v>
      </c>
      <c r="I453" s="15" t="s">
        <v>1441</v>
      </c>
      <c r="J453" s="19">
        <v>45352</v>
      </c>
      <c r="K453" s="17" t="s">
        <v>18</v>
      </c>
      <c r="L453" s="208">
        <v>45035</v>
      </c>
      <c r="M453" s="13"/>
      <c r="N453" s="13"/>
      <c r="O453" s="13"/>
      <c r="P453" s="13"/>
      <c r="Q453" s="13"/>
    </row>
    <row r="454" spans="1:17" ht="15.6" customHeight="1" thickBot="1" x14ac:dyDescent="0.3">
      <c r="A454" s="15" t="s">
        <v>1442</v>
      </c>
      <c r="B454" s="15" t="s">
        <v>1443</v>
      </c>
      <c r="C454" s="13"/>
      <c r="D454" s="15" t="s">
        <v>1444</v>
      </c>
      <c r="E454" s="17" t="s">
        <v>1246</v>
      </c>
      <c r="F454" s="18">
        <v>65061</v>
      </c>
      <c r="G454" s="15" t="s">
        <v>1445</v>
      </c>
      <c r="H454" s="5"/>
      <c r="I454" s="15" t="s">
        <v>1446</v>
      </c>
      <c r="J454" s="19">
        <v>45413</v>
      </c>
      <c r="K454" s="17" t="s">
        <v>18</v>
      </c>
      <c r="L454" s="208">
        <v>45070</v>
      </c>
      <c r="M454" s="13"/>
      <c r="N454" s="13"/>
      <c r="O454" s="13"/>
      <c r="P454" s="14"/>
      <c r="Q454" s="14"/>
    </row>
    <row r="455" spans="1:17" ht="15.6" customHeight="1" thickBot="1" x14ac:dyDescent="0.3">
      <c r="A455" s="15" t="s">
        <v>1447</v>
      </c>
      <c r="B455" s="15" t="s">
        <v>1448</v>
      </c>
      <c r="C455" s="13"/>
      <c r="D455" s="15" t="s">
        <v>1449</v>
      </c>
      <c r="E455" s="17" t="s">
        <v>1246</v>
      </c>
      <c r="F455" s="18">
        <v>65109</v>
      </c>
      <c r="G455" s="15" t="s">
        <v>1450</v>
      </c>
      <c r="H455" s="20" t="str">
        <f>HYPERLINK("mailto:rhonda@mo-newhorizons.com","rhonda@mo-newhorizons.com")</f>
        <v>rhonda@mo-newhorizons.com</v>
      </c>
      <c r="I455" s="15" t="s">
        <v>1451</v>
      </c>
      <c r="J455" s="19">
        <v>45383</v>
      </c>
      <c r="K455" s="17" t="s">
        <v>18</v>
      </c>
      <c r="L455" s="208">
        <v>44985</v>
      </c>
      <c r="M455" s="13"/>
      <c r="N455" s="13"/>
      <c r="O455" s="13"/>
      <c r="P455" s="14"/>
      <c r="Q455" s="14"/>
    </row>
    <row r="456" spans="1:17" ht="15.6" customHeight="1" thickBot="1" x14ac:dyDescent="0.3">
      <c r="A456" s="15" t="s">
        <v>1452</v>
      </c>
      <c r="B456" s="15" t="s">
        <v>137</v>
      </c>
      <c r="C456" s="13"/>
      <c r="D456" s="15" t="s">
        <v>1453</v>
      </c>
      <c r="E456" s="17" t="s">
        <v>1246</v>
      </c>
      <c r="F456" s="18">
        <v>63869</v>
      </c>
      <c r="G456" s="15" t="s">
        <v>1454</v>
      </c>
      <c r="H456" s="20" t="str">
        <f>HYPERLINK("mailto:clemcravens@newmadridcounty.net","clemcravens@newmadridcounty.net")</f>
        <v>clemcravens@newmadridcounty.net</v>
      </c>
      <c r="I456" s="15" t="s">
        <v>1455</v>
      </c>
      <c r="J456" s="19">
        <v>45474</v>
      </c>
      <c r="K456" s="17" t="s">
        <v>18</v>
      </c>
      <c r="L456" s="208">
        <v>45077</v>
      </c>
      <c r="M456" s="13"/>
      <c r="N456" s="13"/>
      <c r="O456" s="13"/>
      <c r="P456" s="13"/>
      <c r="Q456" s="13"/>
    </row>
    <row r="457" spans="1:17" ht="15.6" customHeight="1" thickBot="1" x14ac:dyDescent="0.3">
      <c r="A457" s="15" t="s">
        <v>1456</v>
      </c>
      <c r="B457" s="15" t="s">
        <v>1457</v>
      </c>
      <c r="C457" s="13"/>
      <c r="D457" s="15" t="s">
        <v>1453</v>
      </c>
      <c r="E457" s="17" t="s">
        <v>1246</v>
      </c>
      <c r="F457" s="18">
        <v>63869</v>
      </c>
      <c r="G457" s="15" t="s">
        <v>5142</v>
      </c>
      <c r="H457" s="91" t="s">
        <v>5143</v>
      </c>
      <c r="I457" s="15" t="s">
        <v>1458</v>
      </c>
      <c r="J457" s="19">
        <v>45748</v>
      </c>
      <c r="K457" s="17" t="s">
        <v>18</v>
      </c>
      <c r="L457" s="208">
        <v>45355</v>
      </c>
      <c r="M457" s="13"/>
      <c r="N457" s="13"/>
      <c r="O457" s="13"/>
      <c r="P457" s="14"/>
      <c r="Q457" s="14"/>
    </row>
    <row r="458" spans="1:17" ht="15.6" customHeight="1" thickBot="1" x14ac:dyDescent="0.3">
      <c r="A458" s="15" t="s">
        <v>1459</v>
      </c>
      <c r="B458" s="15" t="s">
        <v>1460</v>
      </c>
      <c r="C458" s="13"/>
      <c r="D458" s="15" t="s">
        <v>1461</v>
      </c>
      <c r="E458" s="17" t="s">
        <v>1246</v>
      </c>
      <c r="F458" s="18">
        <v>65262</v>
      </c>
      <c r="G458" s="15" t="s">
        <v>1462</v>
      </c>
      <c r="H458" s="20" t="str">
        <f>HYPERLINK("mailto:daroth@ktis.net","daroth@ktis.net")</f>
        <v>daroth@ktis.net</v>
      </c>
      <c r="I458" s="15" t="s">
        <v>1463</v>
      </c>
      <c r="J458" s="19">
        <v>45352</v>
      </c>
      <c r="K458" s="17" t="s">
        <v>18</v>
      </c>
      <c r="L458" s="208">
        <v>44970</v>
      </c>
      <c r="M458" s="13"/>
      <c r="N458" s="13"/>
      <c r="O458" s="13"/>
      <c r="P458" s="14"/>
      <c r="Q458" s="14"/>
    </row>
    <row r="459" spans="1:17" ht="15.6" customHeight="1" thickBot="1" x14ac:dyDescent="0.3">
      <c r="A459" s="15" t="s">
        <v>1464</v>
      </c>
      <c r="B459" s="15" t="s">
        <v>1465</v>
      </c>
      <c r="C459" s="13"/>
      <c r="D459" s="15" t="s">
        <v>1466</v>
      </c>
      <c r="E459" s="17" t="s">
        <v>1246</v>
      </c>
      <c r="F459" s="18">
        <v>63740</v>
      </c>
      <c r="G459" s="15" t="s">
        <v>1467</v>
      </c>
      <c r="H459" s="20" t="str">
        <f>HYPERLINK("mailto:lchasteen@sbcglobal.net","lchasteen@sbcglobal.net")</f>
        <v>lchasteen@sbcglobal.net</v>
      </c>
      <c r="I459" s="15" t="s">
        <v>1468</v>
      </c>
      <c r="J459" s="19">
        <v>45352</v>
      </c>
      <c r="K459" s="17" t="s">
        <v>18</v>
      </c>
      <c r="L459" s="208">
        <v>45035</v>
      </c>
      <c r="P459" s="321"/>
      <c r="Q459" s="321"/>
    </row>
    <row r="460" spans="1:17" ht="15.6" customHeight="1" thickBot="1" x14ac:dyDescent="0.3">
      <c r="A460" s="15" t="s">
        <v>1470</v>
      </c>
      <c r="B460" s="15" t="s">
        <v>1471</v>
      </c>
      <c r="C460" s="13"/>
      <c r="D460" s="15" t="s">
        <v>1472</v>
      </c>
      <c r="E460" s="17" t="s">
        <v>1246</v>
      </c>
      <c r="F460" s="18">
        <v>65552</v>
      </c>
      <c r="G460" s="90" t="s">
        <v>4983</v>
      </c>
      <c r="H460" s="326" t="s">
        <v>4984</v>
      </c>
      <c r="I460" s="15" t="s">
        <v>1473</v>
      </c>
      <c r="J460" s="19">
        <v>45505</v>
      </c>
      <c r="K460" s="17" t="s">
        <v>18</v>
      </c>
      <c r="L460" s="208">
        <v>45147</v>
      </c>
      <c r="M460" s="13"/>
      <c r="N460" s="13"/>
      <c r="O460" s="13"/>
      <c r="P460" s="14"/>
      <c r="Q460" s="14"/>
    </row>
    <row r="461" spans="1:17" ht="15.6" customHeight="1" thickBot="1" x14ac:dyDescent="0.3">
      <c r="A461" s="15" t="s">
        <v>1477</v>
      </c>
      <c r="B461" s="15" t="s">
        <v>1478</v>
      </c>
      <c r="C461" s="13"/>
      <c r="D461" s="15" t="s">
        <v>1449</v>
      </c>
      <c r="E461" s="17" t="s">
        <v>1246</v>
      </c>
      <c r="F461" s="18">
        <v>65101</v>
      </c>
      <c r="G461" s="15" t="s">
        <v>1479</v>
      </c>
      <c r="H461" s="20" t="str">
        <f>HYPERLINK("mailto:will@colepwsd4.com","will@colepwsd4.com")</f>
        <v>will@colepwsd4.com</v>
      </c>
      <c r="I461" s="15" t="s">
        <v>1480</v>
      </c>
      <c r="J461" s="19">
        <v>45748</v>
      </c>
      <c r="K461" s="17" t="s">
        <v>18</v>
      </c>
      <c r="L461" s="208">
        <v>45369</v>
      </c>
      <c r="M461" s="13"/>
      <c r="N461" s="13"/>
      <c r="O461" s="13"/>
      <c r="P461" s="14"/>
      <c r="Q461" s="14"/>
    </row>
    <row r="462" spans="1:17" ht="15.6" customHeight="1" thickBot="1" x14ac:dyDescent="0.3">
      <c r="A462" s="15" t="s">
        <v>1481</v>
      </c>
      <c r="B462" s="15" t="s">
        <v>1482</v>
      </c>
      <c r="C462" s="13"/>
      <c r="D462" s="15" t="s">
        <v>1483</v>
      </c>
      <c r="E462" s="17" t="s">
        <v>1246</v>
      </c>
      <c r="F462" s="18">
        <v>65287</v>
      </c>
      <c r="G462" s="15" t="s">
        <v>4064</v>
      </c>
      <c r="H462" s="20" t="str">
        <f>HYPERLINK("mailto:ccpwsd1@gmail.com","ccpwsd1@gmail.com")</f>
        <v>ccpwsd1@gmail.com</v>
      </c>
      <c r="I462" s="15" t="s">
        <v>4065</v>
      </c>
      <c r="J462" s="19">
        <v>45352</v>
      </c>
      <c r="K462" s="17" t="s">
        <v>18</v>
      </c>
      <c r="L462" s="208">
        <v>45070</v>
      </c>
      <c r="M462" s="13"/>
      <c r="N462" s="13"/>
      <c r="O462" s="13"/>
      <c r="P462" s="14"/>
      <c r="Q462" s="14"/>
    </row>
    <row r="463" spans="1:17" ht="15.6" customHeight="1" thickBot="1" x14ac:dyDescent="0.3">
      <c r="A463" s="15" t="s">
        <v>1484</v>
      </c>
      <c r="B463" s="15" t="s">
        <v>110</v>
      </c>
      <c r="C463" s="15" t="s">
        <v>1485</v>
      </c>
      <c r="D463" s="15" t="s">
        <v>1486</v>
      </c>
      <c r="E463" s="17" t="s">
        <v>1246</v>
      </c>
      <c r="F463" s="18">
        <v>64670</v>
      </c>
      <c r="G463" s="15" t="s">
        <v>1487</v>
      </c>
      <c r="H463" s="20" t="str">
        <f>HYPERLINK("mailto:pwsd1@windstream.net","pwsd1@windstream.net")</f>
        <v>pwsd1@windstream.net</v>
      </c>
      <c r="I463" s="15" t="s">
        <v>1488</v>
      </c>
      <c r="J463" s="19">
        <v>45352</v>
      </c>
      <c r="K463" s="17" t="s">
        <v>18</v>
      </c>
      <c r="L463" s="208">
        <v>45061</v>
      </c>
      <c r="M463" s="13"/>
      <c r="N463" s="13"/>
      <c r="O463" s="13"/>
      <c r="P463" s="14"/>
      <c r="Q463" s="14"/>
    </row>
    <row r="464" spans="1:17" ht="15.6" customHeight="1" thickBot="1" x14ac:dyDescent="0.3">
      <c r="A464" s="15" t="s">
        <v>1489</v>
      </c>
      <c r="B464" s="15" t="s">
        <v>1490</v>
      </c>
      <c r="C464" s="13"/>
      <c r="D464" s="15" t="s">
        <v>1491</v>
      </c>
      <c r="E464" s="17" t="s">
        <v>1246</v>
      </c>
      <c r="F464" s="18">
        <v>65534</v>
      </c>
      <c r="G464" s="15" t="s">
        <v>1492</v>
      </c>
      <c r="H464" s="20" t="str">
        <f>HYPERLINK("mailto:laqueywater@embarqmail.com","laqueywater@embarqmail.com")</f>
        <v>laqueywater@embarqmail.com</v>
      </c>
      <c r="I464" s="15" t="s">
        <v>1493</v>
      </c>
      <c r="J464" s="19">
        <v>45839</v>
      </c>
      <c r="K464" s="17" t="s">
        <v>18</v>
      </c>
      <c r="L464" s="208">
        <v>45342</v>
      </c>
      <c r="M464" s="13"/>
      <c r="N464" s="13"/>
      <c r="O464" s="13"/>
      <c r="P464" s="14"/>
      <c r="Q464" s="14"/>
    </row>
    <row r="465" spans="1:17" ht="15.6" customHeight="1" thickBot="1" x14ac:dyDescent="0.3">
      <c r="A465" s="15" t="s">
        <v>1494</v>
      </c>
      <c r="B465" s="15" t="s">
        <v>1495</v>
      </c>
      <c r="C465" s="13"/>
      <c r="D465" s="15" t="s">
        <v>1230</v>
      </c>
      <c r="E465" s="17" t="s">
        <v>1246</v>
      </c>
      <c r="F465" s="18">
        <v>63841</v>
      </c>
      <c r="G465" s="15" t="s">
        <v>4452</v>
      </c>
      <c r="H465" s="5"/>
      <c r="I465" s="15" t="s">
        <v>1496</v>
      </c>
      <c r="J465" s="19">
        <v>45474</v>
      </c>
      <c r="K465" s="17" t="s">
        <v>18</v>
      </c>
      <c r="L465" s="208">
        <v>45097</v>
      </c>
      <c r="M465" s="13"/>
      <c r="N465" s="13"/>
      <c r="O465" s="13"/>
      <c r="P465" s="14"/>
      <c r="Q465" s="14"/>
    </row>
    <row r="466" spans="1:17" ht="15.6" customHeight="1" thickBot="1" x14ac:dyDescent="0.3">
      <c r="A466" s="15" t="s">
        <v>1497</v>
      </c>
      <c r="B466" s="15" t="s">
        <v>1498</v>
      </c>
      <c r="C466" s="13"/>
      <c r="D466" s="15" t="s">
        <v>1280</v>
      </c>
      <c r="E466" s="17" t="s">
        <v>1246</v>
      </c>
      <c r="F466" s="18">
        <v>65240</v>
      </c>
      <c r="G466" s="15" t="s">
        <v>1499</v>
      </c>
      <c r="H466" s="20" t="str">
        <f>HYPERLINK("mailto:pwsd10@yahoo.com","pwsd10@yahoo.com")</f>
        <v>pwsd10@yahoo.com</v>
      </c>
      <c r="I466" s="15" t="s">
        <v>1500</v>
      </c>
      <c r="J466" s="19">
        <v>45717</v>
      </c>
      <c r="K466" s="17" t="s">
        <v>18</v>
      </c>
      <c r="L466" s="208">
        <v>45342</v>
      </c>
      <c r="M466" s="13"/>
      <c r="N466" s="13"/>
      <c r="O466" s="13"/>
      <c r="P466" s="14"/>
      <c r="Q466" s="14"/>
    </row>
    <row r="467" spans="1:17" ht="15.6" customHeight="1" thickBot="1" x14ac:dyDescent="0.3">
      <c r="A467" s="15" t="s">
        <v>5487</v>
      </c>
      <c r="B467" s="15" t="s">
        <v>1474</v>
      </c>
      <c r="C467" s="13"/>
      <c r="D467" s="15" t="s">
        <v>1475</v>
      </c>
      <c r="E467" s="17" t="s">
        <v>1246</v>
      </c>
      <c r="F467" s="18">
        <v>65349</v>
      </c>
      <c r="G467" s="15" t="s">
        <v>5488</v>
      </c>
      <c r="H467" s="20" t="str">
        <f>HYPERLINK("mailto:pwsd2sc@socket.net","pwsd2sc@socket.net")</f>
        <v>pwsd2sc@socket.net</v>
      </c>
      <c r="I467" s="15" t="s">
        <v>1476</v>
      </c>
      <c r="J467" s="19">
        <v>45717</v>
      </c>
      <c r="K467" s="17" t="s">
        <v>18</v>
      </c>
      <c r="L467" s="208">
        <v>45350</v>
      </c>
      <c r="M467" s="13"/>
      <c r="N467" s="13"/>
      <c r="O467" s="13"/>
      <c r="P467" s="14"/>
      <c r="Q467" s="14"/>
    </row>
    <row r="468" spans="1:17" ht="15.6" customHeight="1" thickBot="1" x14ac:dyDescent="0.3">
      <c r="A468" s="15" t="s">
        <v>1501</v>
      </c>
      <c r="B468" s="15" t="s">
        <v>5083</v>
      </c>
      <c r="C468" s="13"/>
      <c r="D468" s="15" t="s">
        <v>1502</v>
      </c>
      <c r="E468" s="17" t="s">
        <v>1246</v>
      </c>
      <c r="F468" s="18">
        <v>65583</v>
      </c>
      <c r="G468" s="15" t="s">
        <v>3469</v>
      </c>
      <c r="H468" s="20" t="str">
        <f>HYPERLINK("mailto:pcclerk@fidnet.com","pcclerk@fidnet.com")</f>
        <v>pcclerk@fidnet.com</v>
      </c>
      <c r="I468" s="15" t="s">
        <v>1503</v>
      </c>
      <c r="J468" s="19">
        <v>45627</v>
      </c>
      <c r="K468" s="17" t="s">
        <v>18</v>
      </c>
      <c r="L468" s="208">
        <v>45322</v>
      </c>
      <c r="M468" s="13"/>
      <c r="N468" s="13"/>
      <c r="O468" s="13"/>
      <c r="P468" s="14"/>
      <c r="Q468" s="14"/>
    </row>
    <row r="469" spans="1:17" ht="15.6" customHeight="1" thickBot="1" x14ac:dyDescent="0.3">
      <c r="A469" s="15" t="s">
        <v>1504</v>
      </c>
      <c r="B469" s="15" t="s">
        <v>1505</v>
      </c>
      <c r="C469" s="13"/>
      <c r="D469" s="15" t="s">
        <v>1395</v>
      </c>
      <c r="E469" s="17" t="s">
        <v>1246</v>
      </c>
      <c r="F469" s="18">
        <v>65452</v>
      </c>
      <c r="G469" s="15" t="s">
        <v>1506</v>
      </c>
      <c r="H469" s="5"/>
      <c r="I469" s="15" t="s">
        <v>1507</v>
      </c>
      <c r="J469" s="19">
        <v>45717</v>
      </c>
      <c r="K469" s="17" t="s">
        <v>18</v>
      </c>
      <c r="L469" s="208">
        <v>45369</v>
      </c>
      <c r="M469" s="13"/>
      <c r="N469" s="13"/>
      <c r="O469" s="13"/>
      <c r="P469" s="14"/>
      <c r="Q469" s="14"/>
    </row>
    <row r="470" spans="1:17" ht="15.6" customHeight="1" thickBot="1" x14ac:dyDescent="0.3">
      <c r="A470" s="15" t="s">
        <v>1508</v>
      </c>
      <c r="B470" s="15" t="s">
        <v>1509</v>
      </c>
      <c r="C470" s="13"/>
      <c r="D470" s="15" t="s">
        <v>1510</v>
      </c>
      <c r="E470" s="17" t="s">
        <v>1246</v>
      </c>
      <c r="F470" s="18">
        <v>63565</v>
      </c>
      <c r="G470" s="15" t="s">
        <v>1511</v>
      </c>
      <c r="H470" s="20" t="str">
        <f>HYPERLINK("mailto:hhalley@putnamcountyr1.net","hhalley@putnamcountyr1.net")</f>
        <v>hhalley@putnamcountyr1.net</v>
      </c>
      <c r="I470" s="15" t="s">
        <v>1512</v>
      </c>
      <c r="J470" s="19">
        <v>45474</v>
      </c>
      <c r="K470" s="17" t="s">
        <v>18</v>
      </c>
      <c r="L470" s="208">
        <v>45157</v>
      </c>
      <c r="M470" s="13"/>
      <c r="N470" s="13"/>
      <c r="O470" s="13"/>
      <c r="P470" s="14"/>
      <c r="Q470" s="14"/>
    </row>
    <row r="471" spans="1:17" ht="15.6" customHeight="1" thickBot="1" x14ac:dyDescent="0.3">
      <c r="A471" s="15" t="s">
        <v>1513</v>
      </c>
      <c r="B471" s="15" t="s">
        <v>1514</v>
      </c>
      <c r="C471" s="15" t="s">
        <v>1515</v>
      </c>
      <c r="D471" s="15" t="s">
        <v>1516</v>
      </c>
      <c r="E471" s="17" t="s">
        <v>1246</v>
      </c>
      <c r="F471" s="18">
        <v>63629</v>
      </c>
      <c r="G471" s="15" t="s">
        <v>1517</v>
      </c>
      <c r="H471" s="20" t="str">
        <f>HYPERLINK("mailto:reynolds004@centurytel.net","reynolds004@centurytel.net")</f>
        <v>reynolds004@centurytel.net</v>
      </c>
      <c r="I471" s="15" t="s">
        <v>1518</v>
      </c>
      <c r="J471" s="19">
        <v>45383</v>
      </c>
      <c r="K471" s="17" t="s">
        <v>18</v>
      </c>
      <c r="L471" s="208">
        <v>44992</v>
      </c>
      <c r="M471" s="13"/>
      <c r="N471" s="13"/>
      <c r="O471" s="13"/>
      <c r="P471" s="14"/>
      <c r="Q471" s="14"/>
    </row>
    <row r="472" spans="1:17" ht="15.6" customHeight="1" thickBot="1" x14ac:dyDescent="0.3">
      <c r="A472" s="15" t="s">
        <v>1519</v>
      </c>
      <c r="B472" s="15" t="s">
        <v>1520</v>
      </c>
      <c r="C472" s="13"/>
      <c r="D472" s="15" t="s">
        <v>1521</v>
      </c>
      <c r="E472" s="17" t="s">
        <v>1246</v>
      </c>
      <c r="F472" s="18">
        <v>63026</v>
      </c>
      <c r="G472" s="15" t="s">
        <v>1522</v>
      </c>
      <c r="H472" s="20"/>
      <c r="I472" s="15" t="s">
        <v>1523</v>
      </c>
      <c r="J472" s="19">
        <v>45717</v>
      </c>
      <c r="K472" s="17" t="s">
        <v>18</v>
      </c>
      <c r="L472" s="208">
        <v>45330</v>
      </c>
      <c r="M472" s="13"/>
      <c r="N472" s="13"/>
      <c r="O472" s="13"/>
      <c r="P472" s="14"/>
      <c r="Q472" s="14"/>
    </row>
    <row r="473" spans="1:17" ht="15.6" customHeight="1" thickBot="1" x14ac:dyDescent="0.3">
      <c r="A473" s="15" t="s">
        <v>1524</v>
      </c>
      <c r="B473" s="15" t="s">
        <v>1525</v>
      </c>
      <c r="C473" s="13"/>
      <c r="D473" s="15" t="s">
        <v>1526</v>
      </c>
      <c r="E473" s="17" t="s">
        <v>1246</v>
      </c>
      <c r="F473" s="18">
        <v>64421</v>
      </c>
      <c r="G473" s="15" t="s">
        <v>1527</v>
      </c>
      <c r="H473" s="107" t="s">
        <v>4154</v>
      </c>
      <c r="I473" s="15" t="s">
        <v>1528</v>
      </c>
      <c r="J473" s="19">
        <v>45352</v>
      </c>
      <c r="K473" s="17" t="s">
        <v>18</v>
      </c>
      <c r="L473" s="208">
        <v>45035</v>
      </c>
      <c r="M473" s="13"/>
      <c r="N473" s="13"/>
      <c r="O473" s="13"/>
      <c r="P473" s="14"/>
      <c r="Q473" s="14"/>
    </row>
    <row r="474" spans="1:17" ht="15.6" customHeight="1" thickBot="1" x14ac:dyDescent="0.3">
      <c r="A474" s="15" t="s">
        <v>1529</v>
      </c>
      <c r="B474" s="15" t="s">
        <v>1530</v>
      </c>
      <c r="C474" s="13"/>
      <c r="D474" s="15" t="s">
        <v>1531</v>
      </c>
      <c r="E474" s="17" t="s">
        <v>1246</v>
      </c>
      <c r="F474" s="18">
        <v>63561</v>
      </c>
      <c r="G474" s="15" t="s">
        <v>1532</v>
      </c>
      <c r="H474" s="20" t="str">
        <f>HYPERLINK("mailto:cpwsd@marktwain.net","cpwsd@marktwain.net")</f>
        <v>cpwsd@marktwain.net</v>
      </c>
      <c r="I474" s="15" t="s">
        <v>1533</v>
      </c>
      <c r="J474" s="19">
        <v>45689</v>
      </c>
      <c r="K474" s="17" t="s">
        <v>18</v>
      </c>
      <c r="L474" s="208">
        <v>45322</v>
      </c>
      <c r="M474" s="13"/>
      <c r="N474" s="13"/>
      <c r="O474" s="13"/>
      <c r="P474" s="14"/>
      <c r="Q474" s="14"/>
    </row>
    <row r="475" spans="1:17" ht="15.6" customHeight="1" thickBot="1" x14ac:dyDescent="0.3">
      <c r="A475" s="15" t="s">
        <v>1534</v>
      </c>
      <c r="B475" s="15" t="s">
        <v>1535</v>
      </c>
      <c r="C475" s="13"/>
      <c r="D475" s="15" t="s">
        <v>1536</v>
      </c>
      <c r="E475" s="17" t="s">
        <v>1246</v>
      </c>
      <c r="F475" s="18">
        <v>65466</v>
      </c>
      <c r="G475" s="15" t="s">
        <v>1537</v>
      </c>
      <c r="H475" s="20" t="str">
        <f>HYPERLINK("mailto:shannon@sos.mo.gov","shannon@sos.mo.gov")</f>
        <v>shannon@sos.mo.gov</v>
      </c>
      <c r="I475" s="15" t="s">
        <v>1538</v>
      </c>
      <c r="J475" s="19">
        <v>45474</v>
      </c>
      <c r="K475" s="17" t="s">
        <v>18</v>
      </c>
      <c r="L475" s="208">
        <v>45147</v>
      </c>
      <c r="M475" s="13"/>
      <c r="N475" s="13"/>
      <c r="O475" s="13"/>
      <c r="P475" s="14"/>
      <c r="Q475" s="14"/>
    </row>
    <row r="476" spans="1:17" ht="15.6" customHeight="1" thickBot="1" x14ac:dyDescent="0.3">
      <c r="A476" s="15" t="s">
        <v>1539</v>
      </c>
      <c r="B476" s="15" t="s">
        <v>1540</v>
      </c>
      <c r="C476" s="13"/>
      <c r="D476" s="15" t="s">
        <v>1475</v>
      </c>
      <c r="E476" s="17" t="s">
        <v>1246</v>
      </c>
      <c r="F476" s="18">
        <v>65349</v>
      </c>
      <c r="G476" s="15" t="s">
        <v>1541</v>
      </c>
      <c r="H476" s="20" t="str">
        <f>HYPERLINK("mailto:rh6@att.net","rh6@att.net")</f>
        <v>rh6@att.net</v>
      </c>
      <c r="I476" s="15" t="s">
        <v>1542</v>
      </c>
      <c r="J476" s="19">
        <v>45474</v>
      </c>
      <c r="K476" s="17" t="s">
        <v>18</v>
      </c>
      <c r="L476" s="208">
        <v>45070</v>
      </c>
      <c r="M476" s="13"/>
      <c r="N476" s="13"/>
      <c r="O476" s="13"/>
      <c r="P476" s="14"/>
      <c r="Q476" s="14"/>
    </row>
    <row r="477" spans="1:17" ht="15.6" customHeight="1" thickBot="1" x14ac:dyDescent="0.3">
      <c r="A477" s="15" t="s">
        <v>1543</v>
      </c>
      <c r="B477" s="15" t="s">
        <v>1514</v>
      </c>
      <c r="C477" s="15" t="s">
        <v>1544</v>
      </c>
      <c r="D477" s="15" t="s">
        <v>1545</v>
      </c>
      <c r="E477" s="17" t="s">
        <v>1246</v>
      </c>
      <c r="F477" s="18">
        <v>65059</v>
      </c>
      <c r="G477" s="15" t="s">
        <v>1546</v>
      </c>
      <c r="H477" s="5"/>
      <c r="I477" s="15" t="s">
        <v>1547</v>
      </c>
      <c r="J477" s="19">
        <v>45689</v>
      </c>
      <c r="K477" s="17" t="s">
        <v>18</v>
      </c>
      <c r="L477" s="208">
        <v>45322</v>
      </c>
      <c r="M477" s="13"/>
      <c r="N477" s="13"/>
      <c r="O477" s="13"/>
      <c r="P477" s="14"/>
      <c r="Q477" s="14"/>
    </row>
    <row r="478" spans="1:17" ht="15.6" customHeight="1" thickBot="1" x14ac:dyDescent="0.3">
      <c r="A478" s="15" t="s">
        <v>1548</v>
      </c>
      <c r="B478" s="15" t="s">
        <v>1549</v>
      </c>
      <c r="C478" s="13"/>
      <c r="D478" s="15" t="s">
        <v>1550</v>
      </c>
      <c r="E478" s="17" t="s">
        <v>1246</v>
      </c>
      <c r="F478" s="18">
        <v>63801</v>
      </c>
      <c r="G478" s="15" t="s">
        <v>1551</v>
      </c>
      <c r="H478" s="5"/>
      <c r="I478" s="15" t="s">
        <v>1552</v>
      </c>
      <c r="J478" s="19">
        <v>45717</v>
      </c>
      <c r="K478" s="17" t="s">
        <v>18</v>
      </c>
      <c r="L478" s="208">
        <v>45342</v>
      </c>
      <c r="M478" s="13"/>
      <c r="N478" s="13"/>
      <c r="O478" s="13"/>
      <c r="P478" s="14"/>
      <c r="Q478" s="14"/>
    </row>
    <row r="479" spans="1:17" ht="15.6" customHeight="1" thickBot="1" x14ac:dyDescent="0.3">
      <c r="A479" s="15" t="s">
        <v>4381</v>
      </c>
      <c r="B479" s="15" t="s">
        <v>1553</v>
      </c>
      <c r="C479" s="15" t="s">
        <v>1554</v>
      </c>
      <c r="D479" s="15" t="s">
        <v>1555</v>
      </c>
      <c r="E479" s="17" t="s">
        <v>1246</v>
      </c>
      <c r="F479" s="18">
        <v>64133</v>
      </c>
      <c r="G479" s="15" t="s">
        <v>4382</v>
      </c>
      <c r="H479" s="202" t="s">
        <v>5120</v>
      </c>
      <c r="I479" s="130" t="s">
        <v>1556</v>
      </c>
      <c r="J479" s="19">
        <v>45748</v>
      </c>
      <c r="K479" s="17" t="s">
        <v>18</v>
      </c>
      <c r="L479" s="208">
        <v>45369</v>
      </c>
      <c r="M479" s="13"/>
      <c r="N479" s="13"/>
      <c r="O479" s="13"/>
      <c r="P479" s="14"/>
      <c r="Q479" s="14"/>
    </row>
    <row r="480" spans="1:17" ht="15.6" customHeight="1" thickBot="1" x14ac:dyDescent="0.3">
      <c r="A480" s="15" t="s">
        <v>1557</v>
      </c>
      <c r="B480" s="15" t="s">
        <v>1558</v>
      </c>
      <c r="C480" s="15" t="s">
        <v>1559</v>
      </c>
      <c r="D480" s="15" t="s">
        <v>1560</v>
      </c>
      <c r="E480" s="17" t="s">
        <v>1246</v>
      </c>
      <c r="F480" s="18">
        <v>63645</v>
      </c>
      <c r="G480" s="15" t="s">
        <v>1561</v>
      </c>
      <c r="H480" s="20" t="str">
        <f>HYPERLINK("mailto:denny@ridesmts.org","denny@ridesmts.org")</f>
        <v>denny@ridesmts.org</v>
      </c>
      <c r="I480" s="15" t="s">
        <v>1562</v>
      </c>
      <c r="J480" s="19">
        <v>45323</v>
      </c>
      <c r="K480" s="17" t="s">
        <v>18</v>
      </c>
      <c r="L480" s="208">
        <v>44985</v>
      </c>
      <c r="M480" s="13"/>
      <c r="N480" s="13"/>
      <c r="O480" s="13"/>
      <c r="P480" s="14"/>
      <c r="Q480" s="14"/>
    </row>
    <row r="481" spans="1:17" ht="15.6" customHeight="1" thickBot="1" x14ac:dyDescent="0.3">
      <c r="A481" s="15" t="s">
        <v>1563</v>
      </c>
      <c r="B481" s="15" t="s">
        <v>1564</v>
      </c>
      <c r="C481" s="15" t="s">
        <v>1565</v>
      </c>
      <c r="D481" s="15" t="s">
        <v>1566</v>
      </c>
      <c r="E481" s="17" t="s">
        <v>1246</v>
      </c>
      <c r="F481" s="18">
        <v>64776</v>
      </c>
      <c r="G481" s="5"/>
      <c r="H481" s="312"/>
      <c r="I481" s="15" t="s">
        <v>1567</v>
      </c>
      <c r="J481" s="19">
        <v>45748</v>
      </c>
      <c r="K481" s="17" t="s">
        <v>18</v>
      </c>
      <c r="L481" s="208">
        <v>45369</v>
      </c>
      <c r="M481" s="13"/>
      <c r="N481" s="13"/>
      <c r="O481" s="13"/>
      <c r="P481" s="14"/>
      <c r="Q481" s="14"/>
    </row>
    <row r="482" spans="1:17" ht="15.6" customHeight="1" thickBot="1" x14ac:dyDescent="0.3">
      <c r="A482" s="15" t="s">
        <v>1568</v>
      </c>
      <c r="B482" s="15" t="s">
        <v>1569</v>
      </c>
      <c r="C482" s="13"/>
      <c r="D482" s="15" t="s">
        <v>1361</v>
      </c>
      <c r="E482" s="17" t="s">
        <v>1246</v>
      </c>
      <c r="F482" s="18">
        <v>65559</v>
      </c>
      <c r="G482" s="15" t="s">
        <v>1570</v>
      </c>
      <c r="H482" s="91" t="s">
        <v>4440</v>
      </c>
      <c r="I482" s="15" t="s">
        <v>1571</v>
      </c>
      <c r="J482" s="19">
        <v>45474</v>
      </c>
      <c r="K482" s="17" t="s">
        <v>18</v>
      </c>
      <c r="L482" s="208">
        <v>45070</v>
      </c>
      <c r="M482" s="13"/>
      <c r="N482" s="13"/>
      <c r="O482" s="13"/>
      <c r="P482" s="14"/>
      <c r="Q482" s="14"/>
    </row>
    <row r="483" spans="1:17" ht="15.6" customHeight="1" thickBot="1" x14ac:dyDescent="0.3">
      <c r="A483" s="15" t="s">
        <v>1572</v>
      </c>
      <c r="B483" s="15" t="s">
        <v>1573</v>
      </c>
      <c r="C483" s="13"/>
      <c r="D483" s="15" t="s">
        <v>1574</v>
      </c>
      <c r="E483" s="17" t="s">
        <v>1246</v>
      </c>
      <c r="F483" s="18" t="s">
        <v>1575</v>
      </c>
      <c r="G483" s="15" t="s">
        <v>1576</v>
      </c>
      <c r="H483" s="21" t="s">
        <v>1577</v>
      </c>
      <c r="I483" s="15" t="s">
        <v>1578</v>
      </c>
      <c r="J483" s="19">
        <v>45689</v>
      </c>
      <c r="K483" s="17" t="s">
        <v>18</v>
      </c>
      <c r="L483" s="208">
        <v>45315</v>
      </c>
      <c r="M483" s="13"/>
      <c r="N483" s="13"/>
      <c r="O483" s="13"/>
      <c r="P483" s="14"/>
      <c r="Q483" s="14"/>
    </row>
    <row r="484" spans="1:17" ht="15.6" customHeight="1" thickBot="1" x14ac:dyDescent="0.3">
      <c r="A484" s="15" t="s">
        <v>1579</v>
      </c>
      <c r="B484" s="15" t="s">
        <v>1580</v>
      </c>
      <c r="C484" s="13"/>
      <c r="D484" s="15" t="s">
        <v>1581</v>
      </c>
      <c r="E484" s="17" t="s">
        <v>1246</v>
      </c>
      <c r="F484" s="18">
        <v>65565</v>
      </c>
      <c r="G484" s="15" t="s">
        <v>1582</v>
      </c>
      <c r="H484" s="5"/>
      <c r="I484" s="15" t="s">
        <v>1583</v>
      </c>
      <c r="J484" s="19">
        <v>45717</v>
      </c>
      <c r="K484" s="17" t="s">
        <v>18</v>
      </c>
      <c r="L484" s="208">
        <v>45355</v>
      </c>
      <c r="M484" s="13"/>
      <c r="N484" s="13"/>
      <c r="O484" s="13"/>
      <c r="P484" s="14"/>
      <c r="Q484" s="14"/>
    </row>
    <row r="485" spans="1:17" ht="15.6" customHeight="1" thickBot="1" x14ac:dyDescent="0.3">
      <c r="A485" s="15" t="s">
        <v>1584</v>
      </c>
      <c r="B485" s="15" t="s">
        <v>641</v>
      </c>
      <c r="C485" s="13"/>
      <c r="D485" s="15" t="s">
        <v>1288</v>
      </c>
      <c r="E485" s="17" t="s">
        <v>1246</v>
      </c>
      <c r="F485" s="18">
        <v>63702</v>
      </c>
      <c r="G485" s="15" t="s">
        <v>1585</v>
      </c>
      <c r="H485" s="20" t="str">
        <f>HYPERLINK("mailto:dboatwright@thelrdd.org","dboatwright@thelrdd.org")</f>
        <v>dboatwright@thelrdd.org</v>
      </c>
      <c r="I485" s="15" t="s">
        <v>1586</v>
      </c>
      <c r="J485" s="19">
        <v>45444</v>
      </c>
      <c r="K485" s="17" t="s">
        <v>18</v>
      </c>
      <c r="L485" s="208">
        <v>45061</v>
      </c>
      <c r="M485" s="13"/>
      <c r="N485" s="13"/>
      <c r="O485" s="15"/>
      <c r="P485" s="14"/>
      <c r="Q485" s="14"/>
    </row>
    <row r="486" spans="1:17" ht="15.6" customHeight="1" thickBot="1" x14ac:dyDescent="0.3">
      <c r="A486" s="15" t="s">
        <v>1588</v>
      </c>
      <c r="B486" s="15" t="s">
        <v>1589</v>
      </c>
      <c r="C486" s="13"/>
      <c r="D486" s="15" t="s">
        <v>1005</v>
      </c>
      <c r="E486" s="17" t="s">
        <v>1246</v>
      </c>
      <c r="F486" s="18">
        <v>63084</v>
      </c>
      <c r="G486" s="5"/>
      <c r="H486" s="20" t="str">
        <f>HYPERLINK("mailto:ufpd@unionfd.org","ufpd@unionfd.org")</f>
        <v>ufpd@unionfd.org</v>
      </c>
      <c r="I486" s="15" t="s">
        <v>1590</v>
      </c>
      <c r="J486" s="19">
        <v>45474</v>
      </c>
      <c r="K486" s="17" t="s">
        <v>18</v>
      </c>
      <c r="L486" s="208">
        <v>45070</v>
      </c>
      <c r="M486" s="13"/>
      <c r="N486" s="13"/>
      <c r="O486" s="13"/>
      <c r="P486" s="14"/>
      <c r="Q486" s="14"/>
    </row>
    <row r="487" spans="1:17" ht="15.6" customHeight="1" x14ac:dyDescent="0.25">
      <c r="A487" s="130" t="s">
        <v>1591</v>
      </c>
      <c r="B487" s="130" t="s">
        <v>1592</v>
      </c>
      <c r="C487" s="130" t="s">
        <v>1593</v>
      </c>
      <c r="D487" s="130" t="s">
        <v>1587</v>
      </c>
      <c r="E487" s="307" t="s">
        <v>1246</v>
      </c>
      <c r="F487" s="309">
        <v>63352</v>
      </c>
      <c r="G487" s="130" t="s">
        <v>1594</v>
      </c>
      <c r="H487" s="312" t="str">
        <f>HYPERLINK("mailto:vanfar@windstream.net","vanfar@windstream.net")</f>
        <v>vanfar@windstream.net</v>
      </c>
      <c r="I487" s="130" t="s">
        <v>1595</v>
      </c>
      <c r="J487" s="319">
        <v>45748</v>
      </c>
      <c r="K487" s="307" t="s">
        <v>18</v>
      </c>
      <c r="L487" s="320">
        <v>45369</v>
      </c>
      <c r="P487" s="321"/>
      <c r="Q487" s="321"/>
    </row>
    <row r="488" spans="1:17" ht="15.6" customHeight="1" thickBot="1" x14ac:dyDescent="0.3">
      <c r="A488" s="130" t="s">
        <v>1596</v>
      </c>
      <c r="B488" s="130" t="s">
        <v>1597</v>
      </c>
      <c r="D488" s="130" t="s">
        <v>1598</v>
      </c>
      <c r="E488" s="307" t="s">
        <v>1246</v>
      </c>
      <c r="F488" s="309">
        <v>65084</v>
      </c>
      <c r="G488" s="130" t="s">
        <v>1599</v>
      </c>
      <c r="H488" s="310"/>
      <c r="I488" s="130" t="s">
        <v>1600</v>
      </c>
      <c r="J488" s="319">
        <v>45474</v>
      </c>
      <c r="K488" s="307" t="s">
        <v>18</v>
      </c>
      <c r="L488" s="320">
        <v>45077</v>
      </c>
      <c r="P488" s="321"/>
      <c r="Q488" s="321"/>
    </row>
    <row r="489" spans="1:17" ht="15.6" customHeight="1" thickBot="1" x14ac:dyDescent="0.3">
      <c r="A489" s="15" t="s">
        <v>1601</v>
      </c>
      <c r="B489" s="15" t="s">
        <v>1602</v>
      </c>
      <c r="C489" s="15" t="s">
        <v>1603</v>
      </c>
      <c r="D489" s="15" t="s">
        <v>1604</v>
      </c>
      <c r="E489" s="17" t="s">
        <v>1246</v>
      </c>
      <c r="F489" s="18">
        <v>63631</v>
      </c>
      <c r="G489" s="5"/>
      <c r="H489" s="20" t="str">
        <f>HYPERLINK("mailto:city029@centurytel.net","city029@centurytel.net")</f>
        <v>city029@centurytel.net</v>
      </c>
      <c r="I489" s="15" t="s">
        <v>1605</v>
      </c>
      <c r="J489" s="19">
        <v>45689</v>
      </c>
      <c r="K489" s="17" t="s">
        <v>18</v>
      </c>
      <c r="L489" s="208">
        <v>45301</v>
      </c>
      <c r="M489" s="13"/>
      <c r="N489" s="13"/>
      <c r="O489" s="13"/>
      <c r="P489" s="14"/>
      <c r="Q489" s="14"/>
    </row>
    <row r="490" spans="1:17" ht="15.6" customHeight="1" thickBot="1" x14ac:dyDescent="0.3">
      <c r="A490" s="15" t="s">
        <v>4634</v>
      </c>
      <c r="B490" s="15" t="s">
        <v>1610</v>
      </c>
      <c r="C490" s="13"/>
      <c r="D490" s="15" t="s">
        <v>1439</v>
      </c>
      <c r="E490" s="17" t="s">
        <v>1246</v>
      </c>
      <c r="F490" s="18">
        <v>63383</v>
      </c>
      <c r="G490" s="15" t="s">
        <v>4115</v>
      </c>
      <c r="H490" s="91" t="s">
        <v>4116</v>
      </c>
      <c r="I490" s="15" t="s">
        <v>1611</v>
      </c>
      <c r="J490" s="19">
        <v>45689</v>
      </c>
      <c r="K490" s="17" t="s">
        <v>18</v>
      </c>
      <c r="L490" s="208">
        <v>45330</v>
      </c>
      <c r="M490" s="13"/>
      <c r="N490" s="13"/>
      <c r="O490" s="13"/>
      <c r="P490" s="14"/>
      <c r="Q490" s="14"/>
    </row>
    <row r="491" spans="1:17" ht="15.6" customHeight="1" thickBot="1" x14ac:dyDescent="0.3">
      <c r="A491" s="15" t="s">
        <v>1606</v>
      </c>
      <c r="B491" s="15" t="s">
        <v>1607</v>
      </c>
      <c r="C491" s="13"/>
      <c r="D491" s="15" t="s">
        <v>1439</v>
      </c>
      <c r="E491" s="17" t="s">
        <v>1246</v>
      </c>
      <c r="F491" s="18" t="s">
        <v>1608</v>
      </c>
      <c r="G491" s="90" t="s">
        <v>3740</v>
      </c>
      <c r="H491" s="91" t="s">
        <v>3741</v>
      </c>
      <c r="I491" s="15" t="s">
        <v>1609</v>
      </c>
      <c r="J491" s="19">
        <v>45474</v>
      </c>
      <c r="K491" s="17" t="s">
        <v>18</v>
      </c>
      <c r="L491" s="208">
        <v>45157</v>
      </c>
      <c r="M491" s="13"/>
      <c r="N491" s="13"/>
      <c r="O491" s="13"/>
      <c r="P491" s="14"/>
      <c r="Q491" s="14"/>
    </row>
    <row r="492" spans="1:17" ht="15.6" customHeight="1" thickBot="1" x14ac:dyDescent="0.3">
      <c r="A492" s="15" t="s">
        <v>1612</v>
      </c>
      <c r="B492" s="15" t="s">
        <v>1613</v>
      </c>
      <c r="C492" s="13"/>
      <c r="D492" s="15" t="s">
        <v>1439</v>
      </c>
      <c r="E492" s="17" t="s">
        <v>1246</v>
      </c>
      <c r="F492" s="18">
        <v>63383</v>
      </c>
      <c r="G492" s="15" t="s">
        <v>1614</v>
      </c>
      <c r="H492" s="20" t="str">
        <f>HYPERLINK("mailto:wfpd1400@warrenton-fire.org","wfpd1400@warrenton-fire.org")</f>
        <v>wfpd1400@warrenton-fire.org</v>
      </c>
      <c r="I492" s="15" t="s">
        <v>1615</v>
      </c>
      <c r="J492" s="19">
        <v>45352</v>
      </c>
      <c r="K492" s="17" t="s">
        <v>18</v>
      </c>
      <c r="L492" s="208">
        <v>45042</v>
      </c>
      <c r="M492" s="13"/>
      <c r="N492" s="13"/>
      <c r="O492" s="13"/>
      <c r="P492" s="14"/>
      <c r="Q492" s="14"/>
    </row>
    <row r="493" spans="1:17" ht="15.6" customHeight="1" thickBot="1" x14ac:dyDescent="0.3">
      <c r="A493" s="15" t="s">
        <v>5489</v>
      </c>
      <c r="B493" s="15" t="s">
        <v>5490</v>
      </c>
      <c r="C493" s="13"/>
      <c r="D493" s="15" t="s">
        <v>5491</v>
      </c>
      <c r="E493" s="17" t="s">
        <v>1246</v>
      </c>
      <c r="F493" s="18" t="s">
        <v>5492</v>
      </c>
      <c r="G493" s="15" t="s">
        <v>5493</v>
      </c>
      <c r="H493" s="91" t="s">
        <v>5494</v>
      </c>
      <c r="I493" s="15" t="s">
        <v>5495</v>
      </c>
      <c r="J493" s="19">
        <v>45717</v>
      </c>
      <c r="K493" s="17" t="s">
        <v>1087</v>
      </c>
      <c r="L493" s="208">
        <v>45349</v>
      </c>
      <c r="M493" s="13"/>
      <c r="N493" s="13"/>
      <c r="O493" s="13"/>
      <c r="P493" s="14"/>
      <c r="Q493" s="14"/>
    </row>
    <row r="494" spans="1:17" ht="15.6" customHeight="1" thickBot="1" x14ac:dyDescent="0.3">
      <c r="A494" s="15" t="s">
        <v>1616</v>
      </c>
      <c r="B494" s="15" t="s">
        <v>1617</v>
      </c>
      <c r="C494" s="13"/>
      <c r="D494" s="15" t="s">
        <v>1618</v>
      </c>
      <c r="E494" s="17" t="s">
        <v>1246</v>
      </c>
      <c r="F494" s="18">
        <v>63088</v>
      </c>
      <c r="G494" s="15" t="s">
        <v>1619</v>
      </c>
      <c r="H494" s="20" t="str">
        <f>HYPERLINK("mailto:rholloway@worldbirdsanctuary.org","rholloway@worldbirdsanctuary.org")</f>
        <v>rholloway@worldbirdsanctuary.org</v>
      </c>
      <c r="I494" s="15" t="s">
        <v>1620</v>
      </c>
      <c r="J494" s="19">
        <v>45352</v>
      </c>
      <c r="K494" s="17" t="s">
        <v>18</v>
      </c>
      <c r="L494" s="208">
        <v>44970</v>
      </c>
      <c r="M494" s="13"/>
      <c r="N494" s="13"/>
      <c r="O494" s="13"/>
      <c r="P494" s="14"/>
      <c r="Q494" s="14"/>
    </row>
    <row r="495" spans="1:17" ht="15.6" customHeight="1" thickBot="1" x14ac:dyDescent="0.3">
      <c r="A495" s="234" t="s">
        <v>5151</v>
      </c>
      <c r="B495" s="234" t="s">
        <v>5152</v>
      </c>
      <c r="C495" s="235"/>
      <c r="D495" s="234" t="s">
        <v>5153</v>
      </c>
      <c r="E495" s="236" t="s">
        <v>5154</v>
      </c>
      <c r="F495" s="237" t="s">
        <v>5155</v>
      </c>
      <c r="G495" s="234" t="s">
        <v>5156</v>
      </c>
      <c r="H495" s="240" t="s">
        <v>5157</v>
      </c>
      <c r="I495" s="234" t="s">
        <v>5158</v>
      </c>
      <c r="J495" s="238">
        <v>45383</v>
      </c>
      <c r="K495" s="236" t="s">
        <v>1087</v>
      </c>
      <c r="L495" s="239">
        <v>45015</v>
      </c>
      <c r="M495" s="13"/>
      <c r="N495" s="13"/>
      <c r="O495" s="13"/>
      <c r="P495" s="14"/>
      <c r="Q495" s="14"/>
    </row>
    <row r="496" spans="1:17" ht="15.6" customHeight="1" thickBot="1" x14ac:dyDescent="0.3">
      <c r="A496" s="234" t="s">
        <v>5159</v>
      </c>
      <c r="B496" s="234" t="s">
        <v>5160</v>
      </c>
      <c r="C496" s="235"/>
      <c r="D496" s="234" t="s">
        <v>5153</v>
      </c>
      <c r="E496" s="236" t="s">
        <v>5154</v>
      </c>
      <c r="F496" s="237" t="s">
        <v>5155</v>
      </c>
      <c r="G496" s="234" t="s">
        <v>5156</v>
      </c>
      <c r="H496" s="240"/>
      <c r="I496" s="234" t="s">
        <v>5158</v>
      </c>
      <c r="J496" s="238">
        <v>45383</v>
      </c>
      <c r="K496" s="236" t="s">
        <v>1087</v>
      </c>
      <c r="L496" s="239">
        <v>45015</v>
      </c>
      <c r="M496" s="13"/>
      <c r="N496" s="13"/>
      <c r="O496" s="13"/>
      <c r="P496" s="14"/>
      <c r="Q496" s="14"/>
    </row>
    <row r="497" spans="1:17" ht="15.6" customHeight="1" thickBot="1" x14ac:dyDescent="0.3">
      <c r="A497" s="6" t="s">
        <v>1621</v>
      </c>
      <c r="B497" s="6" t="s">
        <v>1161</v>
      </c>
      <c r="C497" s="7"/>
      <c r="D497" s="6" t="s">
        <v>1622</v>
      </c>
      <c r="E497" s="8" t="s">
        <v>1623</v>
      </c>
      <c r="F497" s="9">
        <v>59349</v>
      </c>
      <c r="G497" s="10"/>
      <c r="H497" s="12" t="str">
        <f>HYPERLINK("mailto:terry@midrivers.com","terry@midrivers.com")</f>
        <v>terry@midrivers.com</v>
      </c>
      <c r="I497" s="6" t="s">
        <v>1624</v>
      </c>
      <c r="J497" s="11">
        <v>45566</v>
      </c>
      <c r="K497" s="8" t="s">
        <v>18</v>
      </c>
      <c r="L497" s="208">
        <v>45260</v>
      </c>
      <c r="M497" s="13"/>
      <c r="N497" s="13"/>
      <c r="O497" s="15"/>
      <c r="P497" s="14"/>
      <c r="Q497" s="14"/>
    </row>
    <row r="498" spans="1:17" ht="15.6" customHeight="1" thickBot="1" x14ac:dyDescent="0.3">
      <c r="A498" s="15" t="s">
        <v>1625</v>
      </c>
      <c r="B498" s="15" t="s">
        <v>1626</v>
      </c>
      <c r="C498" s="13"/>
      <c r="D498" s="15" t="s">
        <v>1627</v>
      </c>
      <c r="E498" s="17" t="s">
        <v>1628</v>
      </c>
      <c r="F498" s="18">
        <v>28128</v>
      </c>
      <c r="G498" s="15" t="s">
        <v>1629</v>
      </c>
      <c r="H498" s="20" t="str">
        <f>HYPERLINK("mailto:kbd0218@windstream.net","kbd0218@windstream.net")</f>
        <v>kbd0218@windstream.net</v>
      </c>
      <c r="I498" s="15" t="s">
        <v>1630</v>
      </c>
      <c r="J498" s="19">
        <v>45627</v>
      </c>
      <c r="K498" s="17" t="s">
        <v>18</v>
      </c>
      <c r="L498" s="208">
        <v>45322</v>
      </c>
      <c r="M498" s="13"/>
      <c r="N498" s="13"/>
      <c r="O498" s="13"/>
      <c r="P498" s="14"/>
      <c r="Q498" s="14"/>
    </row>
    <row r="499" spans="1:17" ht="15.6" customHeight="1" thickBot="1" x14ac:dyDescent="0.3">
      <c r="A499" s="15" t="s">
        <v>1631</v>
      </c>
      <c r="B499" s="15" t="s">
        <v>1632</v>
      </c>
      <c r="C499" s="13"/>
      <c r="D499" s="15" t="s">
        <v>1633</v>
      </c>
      <c r="E499" s="17" t="s">
        <v>1628</v>
      </c>
      <c r="F499" s="18">
        <v>28368</v>
      </c>
      <c r="G499" s="15" t="s">
        <v>1634</v>
      </c>
      <c r="H499" s="20" t="str">
        <f>HYPERLINK("mailto:athomas@benhavenfirerescue.com","athomas@benhavenfirerescue.com")</f>
        <v>athomas@benhavenfirerescue.com</v>
      </c>
      <c r="I499" s="15" t="s">
        <v>1635</v>
      </c>
      <c r="J499" s="19">
        <v>45505</v>
      </c>
      <c r="K499" s="17" t="s">
        <v>18</v>
      </c>
      <c r="L499" s="208">
        <v>45120</v>
      </c>
      <c r="M499" s="13"/>
      <c r="N499" s="15"/>
      <c r="O499" s="13"/>
      <c r="P499" s="14"/>
      <c r="Q499" s="14"/>
    </row>
    <row r="500" spans="1:17" ht="15.6" customHeight="1" thickBot="1" x14ac:dyDescent="0.3">
      <c r="A500" s="15" t="s">
        <v>1636</v>
      </c>
      <c r="B500" s="15" t="s">
        <v>1637</v>
      </c>
      <c r="C500" s="13"/>
      <c r="D500" s="15" t="s">
        <v>1638</v>
      </c>
      <c r="E500" s="17" t="s">
        <v>1628</v>
      </c>
      <c r="F500" s="18">
        <v>28681</v>
      </c>
      <c r="G500" s="15" t="s">
        <v>1639</v>
      </c>
      <c r="H500" s="20" t="str">
        <f>HYPERLINK("mailto:bethlehemfirechief@gmail.com","bethlehemfirechief@gmail.com")</f>
        <v>bethlehemfirechief@gmail.com</v>
      </c>
      <c r="I500" s="15" t="s">
        <v>1640</v>
      </c>
      <c r="J500" s="19">
        <v>45597</v>
      </c>
      <c r="K500" s="17" t="s">
        <v>18</v>
      </c>
      <c r="L500" s="208">
        <v>45190</v>
      </c>
      <c r="M500" s="13"/>
      <c r="N500" s="13"/>
      <c r="O500" s="13"/>
      <c r="P500" s="14"/>
      <c r="Q500" s="14"/>
    </row>
    <row r="501" spans="1:17" ht="15.6" customHeight="1" thickBot="1" x14ac:dyDescent="0.3">
      <c r="A501" s="15" t="s">
        <v>1641</v>
      </c>
      <c r="B501" s="15" t="s">
        <v>1642</v>
      </c>
      <c r="C501" s="13"/>
      <c r="D501" s="15" t="s">
        <v>1004</v>
      </c>
      <c r="E501" s="17" t="s">
        <v>1628</v>
      </c>
      <c r="F501" s="18">
        <v>28731</v>
      </c>
      <c r="G501" s="15" t="s">
        <v>1643</v>
      </c>
      <c r="H501" s="20" t="str">
        <f>HYPERLINK("mailto:carolyna@blueridge.edu","carolyna@blueridge.edu")</f>
        <v>carolyna@blueridge.edu</v>
      </c>
      <c r="I501" s="15" t="s">
        <v>1644</v>
      </c>
      <c r="J501" s="19">
        <v>45474</v>
      </c>
      <c r="K501" s="17" t="s">
        <v>18</v>
      </c>
      <c r="L501" s="208">
        <v>45085</v>
      </c>
      <c r="M501" s="13"/>
      <c r="N501" s="13"/>
      <c r="O501" s="13"/>
      <c r="P501" s="13"/>
      <c r="Q501" s="13"/>
    </row>
    <row r="502" spans="1:17" ht="15.6" customHeight="1" thickBot="1" x14ac:dyDescent="0.3">
      <c r="A502" s="15" t="s">
        <v>1645</v>
      </c>
      <c r="B502" s="15" t="s">
        <v>1646</v>
      </c>
      <c r="C502" s="15"/>
      <c r="D502" s="15" t="s">
        <v>1647</v>
      </c>
      <c r="E502" s="17" t="s">
        <v>1628</v>
      </c>
      <c r="F502" s="18">
        <v>28348</v>
      </c>
      <c r="G502" s="15" t="s">
        <v>1648</v>
      </c>
      <c r="H502" s="20" t="str">
        <f>HYPERLINK("mailto:firecapffd@yahoo.com","firecapffd@yahoo.com")</f>
        <v>firecapffd@yahoo.com</v>
      </c>
      <c r="I502" s="15" t="s">
        <v>1649</v>
      </c>
      <c r="J502" s="19">
        <v>45627</v>
      </c>
      <c r="K502" s="17" t="s">
        <v>18</v>
      </c>
      <c r="L502" s="208">
        <v>45238</v>
      </c>
      <c r="M502" s="13" t="s">
        <v>1650</v>
      </c>
      <c r="N502" s="13"/>
      <c r="O502" s="13"/>
      <c r="P502" s="14"/>
      <c r="Q502" s="14"/>
    </row>
    <row r="503" spans="1:17" ht="15.6" customHeight="1" thickBot="1" x14ac:dyDescent="0.3">
      <c r="A503" s="15" t="s">
        <v>1651</v>
      </c>
      <c r="B503" s="15" t="s">
        <v>4222</v>
      </c>
      <c r="C503" s="13"/>
      <c r="D503" s="15" t="s">
        <v>1652</v>
      </c>
      <c r="E503" s="17" t="s">
        <v>1628</v>
      </c>
      <c r="F503" s="18">
        <v>28734</v>
      </c>
      <c r="G503" s="15" t="s">
        <v>1653</v>
      </c>
      <c r="H503" s="147" t="s">
        <v>4223</v>
      </c>
      <c r="I503" s="15" t="s">
        <v>1654</v>
      </c>
      <c r="J503" s="19">
        <v>45536</v>
      </c>
      <c r="K503" s="17" t="s">
        <v>18</v>
      </c>
      <c r="L503" s="208">
        <v>45198</v>
      </c>
      <c r="M503" s="13"/>
      <c r="N503" s="13"/>
      <c r="O503" s="13"/>
      <c r="P503" s="14"/>
      <c r="Q503" s="14"/>
    </row>
    <row r="504" spans="1:17" ht="15.6" customHeight="1" thickBot="1" x14ac:dyDescent="0.3">
      <c r="A504" s="15" t="s">
        <v>1655</v>
      </c>
      <c r="B504" s="15" t="s">
        <v>1656</v>
      </c>
      <c r="C504" s="13"/>
      <c r="D504" s="15" t="s">
        <v>1657</v>
      </c>
      <c r="E504" s="17" t="s">
        <v>1628</v>
      </c>
      <c r="F504" s="18">
        <v>27958</v>
      </c>
      <c r="G504" s="15" t="s">
        <v>1658</v>
      </c>
      <c r="H504" s="312" t="str">
        <f>HYPERLINK("mailto:cld@constructionsolution.com","cld@constructionsolution.com")</f>
        <v>cld@constructionsolution.com</v>
      </c>
      <c r="I504" s="15" t="s">
        <v>1659</v>
      </c>
      <c r="J504" s="19">
        <v>45444</v>
      </c>
      <c r="K504" s="17" t="s">
        <v>18</v>
      </c>
      <c r="L504" s="208">
        <v>45061</v>
      </c>
      <c r="M504" s="13" t="s">
        <v>1650</v>
      </c>
      <c r="N504" s="13"/>
      <c r="O504" s="13"/>
      <c r="P504" s="14"/>
      <c r="Q504" s="14"/>
    </row>
    <row r="505" spans="1:17" ht="15.6" customHeight="1" thickBot="1" x14ac:dyDescent="0.3">
      <c r="A505" s="15" t="s">
        <v>1660</v>
      </c>
      <c r="B505" s="15" t="s">
        <v>1661</v>
      </c>
      <c r="C505" s="15" t="s">
        <v>1662</v>
      </c>
      <c r="D505" s="15" t="s">
        <v>1663</v>
      </c>
      <c r="E505" s="17" t="s">
        <v>1628</v>
      </c>
      <c r="F505" s="18" t="s">
        <v>4636</v>
      </c>
      <c r="G505" s="15" t="s">
        <v>1664</v>
      </c>
      <c r="H505" s="20" t="str">
        <f>HYPERLINK("mailto:gblue@cypresspointefd.com","gblue@cypresspointefd.com")</f>
        <v>gblue@cypresspointefd.com</v>
      </c>
      <c r="I505" s="15" t="s">
        <v>1665</v>
      </c>
      <c r="J505" s="19">
        <v>45505</v>
      </c>
      <c r="K505" s="17" t="s">
        <v>18</v>
      </c>
      <c r="L505" s="208">
        <v>45120</v>
      </c>
      <c r="M505" s="13"/>
      <c r="N505" s="13"/>
      <c r="O505" s="13"/>
      <c r="P505" s="14"/>
      <c r="Q505" s="14"/>
    </row>
    <row r="506" spans="1:17" ht="15.6" customHeight="1" thickBot="1" x14ac:dyDescent="0.3">
      <c r="A506" s="15" t="s">
        <v>1666</v>
      </c>
      <c r="B506" s="15" t="s">
        <v>1667</v>
      </c>
      <c r="C506" s="13"/>
      <c r="D506" s="15" t="s">
        <v>1668</v>
      </c>
      <c r="E506" s="17" t="s">
        <v>1628</v>
      </c>
      <c r="F506" s="18">
        <v>28530</v>
      </c>
      <c r="G506" s="15" t="s">
        <v>5256</v>
      </c>
      <c r="H506" s="91" t="s">
        <v>5257</v>
      </c>
      <c r="I506" s="15" t="s">
        <v>1669</v>
      </c>
      <c r="J506" s="19">
        <v>45505</v>
      </c>
      <c r="K506" s="17" t="s">
        <v>18</v>
      </c>
      <c r="L506" s="208">
        <v>45180</v>
      </c>
      <c r="P506" s="321"/>
      <c r="Q506" s="321"/>
    </row>
    <row r="507" spans="1:17" ht="15.6" customHeight="1" thickBot="1" x14ac:dyDescent="0.3">
      <c r="A507" s="15" t="s">
        <v>1670</v>
      </c>
      <c r="B507" s="15" t="s">
        <v>1671</v>
      </c>
      <c r="C507" s="13"/>
      <c r="D507" s="15" t="s">
        <v>1672</v>
      </c>
      <c r="E507" s="17" t="s">
        <v>1628</v>
      </c>
      <c r="F507" s="18">
        <v>28621</v>
      </c>
      <c r="G507" s="15" t="s">
        <v>4635</v>
      </c>
      <c r="H507" s="91" t="s">
        <v>4637</v>
      </c>
      <c r="I507" s="15" t="s">
        <v>4638</v>
      </c>
      <c r="J507" s="19">
        <v>45627</v>
      </c>
      <c r="K507" s="17" t="s">
        <v>18</v>
      </c>
      <c r="L507" s="208">
        <v>45238</v>
      </c>
      <c r="M507" s="102"/>
      <c r="N507" s="102"/>
      <c r="O507" s="102"/>
      <c r="P507" s="115"/>
      <c r="Q507" s="115"/>
    </row>
    <row r="508" spans="1:17" ht="15.6" customHeight="1" thickBot="1" x14ac:dyDescent="0.3">
      <c r="A508" s="15" t="s">
        <v>1673</v>
      </c>
      <c r="B508" s="15" t="s">
        <v>1674</v>
      </c>
      <c r="C508" s="15" t="s">
        <v>1675</v>
      </c>
      <c r="D508" s="15" t="s">
        <v>1676</v>
      </c>
      <c r="E508" s="17" t="s">
        <v>1628</v>
      </c>
      <c r="F508" s="18">
        <v>28657</v>
      </c>
      <c r="G508" s="15" t="s">
        <v>1677</v>
      </c>
      <c r="H508" s="20" t="str">
        <f>HYPERLINK("mailto:Linvillerescue@gmail.com","Linvillerescue@gmail.com")</f>
        <v>Linvillerescue@gmail.com</v>
      </c>
      <c r="I508" s="15" t="s">
        <v>1678</v>
      </c>
      <c r="J508" s="19">
        <v>45505</v>
      </c>
      <c r="K508" s="17" t="s">
        <v>18</v>
      </c>
      <c r="L508" s="208">
        <v>45147</v>
      </c>
      <c r="M508" s="102"/>
      <c r="N508" s="102"/>
      <c r="O508" s="102"/>
      <c r="P508" s="115"/>
      <c r="Q508" s="115"/>
    </row>
    <row r="509" spans="1:17" ht="15.6" customHeight="1" thickBot="1" x14ac:dyDescent="0.3">
      <c r="A509" s="15" t="s">
        <v>3850</v>
      </c>
      <c r="B509" s="15" t="s">
        <v>1679</v>
      </c>
      <c r="C509" s="13"/>
      <c r="D509" s="15" t="s">
        <v>668</v>
      </c>
      <c r="E509" s="17" t="s">
        <v>1628</v>
      </c>
      <c r="F509" s="18">
        <v>27856</v>
      </c>
      <c r="G509" s="15" t="s">
        <v>1680</v>
      </c>
      <c r="H509" s="20" t="str">
        <f>HYPERLINK("mailto:colklparker@msn.com","colklparker@msn.com")</f>
        <v>colklparker@msn.com</v>
      </c>
      <c r="I509" s="15" t="s">
        <v>1681</v>
      </c>
      <c r="J509" s="19">
        <v>45627</v>
      </c>
      <c r="K509" s="17" t="s">
        <v>18</v>
      </c>
      <c r="L509" s="208">
        <v>45322</v>
      </c>
      <c r="M509" s="13"/>
      <c r="N509" s="13"/>
      <c r="O509" s="13"/>
      <c r="P509" s="14"/>
      <c r="Q509" s="14"/>
    </row>
    <row r="510" spans="1:17" ht="15.6" customHeight="1" thickBot="1" x14ac:dyDescent="0.3">
      <c r="A510" s="15" t="s">
        <v>1682</v>
      </c>
      <c r="B510" s="15" t="s">
        <v>1683</v>
      </c>
      <c r="C510" s="13"/>
      <c r="D510" s="15" t="s">
        <v>1684</v>
      </c>
      <c r="E510" s="17" t="s">
        <v>1628</v>
      </c>
      <c r="F510" s="18">
        <v>28617</v>
      </c>
      <c r="G510" s="15" t="s">
        <v>3625</v>
      </c>
      <c r="H510" s="5"/>
      <c r="I510" s="15" t="s">
        <v>1685</v>
      </c>
      <c r="J510" s="19">
        <v>45658</v>
      </c>
      <c r="K510" s="17" t="s">
        <v>18</v>
      </c>
      <c r="L510" s="208">
        <v>45315</v>
      </c>
      <c r="M510" s="13"/>
      <c r="N510" s="13"/>
      <c r="O510" s="13"/>
      <c r="P510" s="14"/>
      <c r="Q510" s="14"/>
    </row>
    <row r="511" spans="1:17" ht="15.6" customHeight="1" thickBot="1" x14ac:dyDescent="0.3">
      <c r="A511" s="15" t="s">
        <v>1686</v>
      </c>
      <c r="B511" s="15" t="s">
        <v>1687</v>
      </c>
      <c r="C511" s="13"/>
      <c r="D511" s="15" t="s">
        <v>1688</v>
      </c>
      <c r="E511" s="17" t="s">
        <v>1628</v>
      </c>
      <c r="F511" s="18">
        <v>27924</v>
      </c>
      <c r="G511" s="15" t="s">
        <v>1689</v>
      </c>
      <c r="H511" s="20" t="str">
        <f>HYPERLINK("mailto:perrytownvfd@embarqmail.com","perrytownvfd@embarqmail.com")</f>
        <v>perrytownvfd@embarqmail.com</v>
      </c>
      <c r="I511" s="15" t="s">
        <v>1690</v>
      </c>
      <c r="J511" s="19">
        <v>45627</v>
      </c>
      <c r="K511" s="17" t="s">
        <v>18</v>
      </c>
      <c r="L511" s="208">
        <v>45260</v>
      </c>
      <c r="M511" s="13"/>
      <c r="N511" s="13"/>
      <c r="O511" s="13"/>
      <c r="P511" s="14"/>
      <c r="Q511" s="14"/>
    </row>
    <row r="512" spans="1:17" ht="15.6" customHeight="1" thickBot="1" x14ac:dyDescent="0.3">
      <c r="A512" s="15" t="s">
        <v>1691</v>
      </c>
      <c r="B512" s="15" t="s">
        <v>1692</v>
      </c>
      <c r="C512" s="13"/>
      <c r="D512" s="15" t="s">
        <v>1693</v>
      </c>
      <c r="E512" s="17" t="s">
        <v>1628</v>
      </c>
      <c r="F512" s="18">
        <v>27573</v>
      </c>
      <c r="G512" s="15" t="s">
        <v>4284</v>
      </c>
      <c r="H512" s="111" t="s">
        <v>4285</v>
      </c>
      <c r="I512" s="15" t="s">
        <v>1694</v>
      </c>
      <c r="J512" s="19">
        <v>45689</v>
      </c>
      <c r="K512" s="17" t="s">
        <v>18</v>
      </c>
      <c r="L512" s="208">
        <v>45301</v>
      </c>
      <c r="M512" s="13"/>
      <c r="N512" s="13"/>
      <c r="O512" s="13"/>
      <c r="P512" s="14"/>
      <c r="Q512" s="14"/>
    </row>
    <row r="513" spans="1:26" ht="15.6" customHeight="1" thickBot="1" x14ac:dyDescent="0.3">
      <c r="A513" s="15" t="s">
        <v>4330</v>
      </c>
      <c r="B513" s="15" t="s">
        <v>4331</v>
      </c>
      <c r="C513" s="13"/>
      <c r="D513" s="15" t="s">
        <v>4332</v>
      </c>
      <c r="E513" s="17" t="s">
        <v>1628</v>
      </c>
      <c r="F513" s="18" t="s">
        <v>4333</v>
      </c>
      <c r="G513" s="15" t="s">
        <v>4334</v>
      </c>
      <c r="H513" s="91" t="s">
        <v>4335</v>
      </c>
      <c r="I513" s="15" t="s">
        <v>4336</v>
      </c>
      <c r="J513" s="19">
        <v>45352</v>
      </c>
      <c r="K513" s="17" t="s">
        <v>18</v>
      </c>
      <c r="L513" s="208">
        <v>45061</v>
      </c>
      <c r="M513" s="13"/>
      <c r="N513" s="13"/>
      <c r="O513" s="13"/>
      <c r="P513" s="14"/>
      <c r="Q513" s="14"/>
    </row>
    <row r="514" spans="1:26" ht="15.6" customHeight="1" thickBot="1" x14ac:dyDescent="0.3">
      <c r="A514" s="90" t="s">
        <v>3982</v>
      </c>
      <c r="B514" s="90" t="s">
        <v>3981</v>
      </c>
      <c r="C514" s="98"/>
      <c r="D514" s="90" t="s">
        <v>346</v>
      </c>
      <c r="E514" s="95" t="s">
        <v>1628</v>
      </c>
      <c r="F514" s="97">
        <v>28306</v>
      </c>
      <c r="G514" s="90" t="s">
        <v>3980</v>
      </c>
      <c r="H514" s="110" t="str">
        <f>HYPERLINK("mailto:spfd1301@gmail.com","spfd1301@gmail.com")</f>
        <v>spfd1301@gmail.com</v>
      </c>
      <c r="I514" s="90" t="s">
        <v>3979</v>
      </c>
      <c r="J514" s="96">
        <v>45658</v>
      </c>
      <c r="K514" s="95" t="s">
        <v>18</v>
      </c>
      <c r="L514" s="211">
        <v>45342</v>
      </c>
      <c r="M514" s="13"/>
      <c r="N514" s="13"/>
      <c r="O514" s="13"/>
      <c r="P514" s="14"/>
      <c r="Q514" s="14"/>
    </row>
    <row r="515" spans="1:26" ht="15.6" customHeight="1" thickBot="1" x14ac:dyDescent="0.3">
      <c r="A515" s="15" t="s">
        <v>1695</v>
      </c>
      <c r="B515" s="15" t="s">
        <v>1696</v>
      </c>
      <c r="C515" s="13"/>
      <c r="D515" s="15" t="s">
        <v>1697</v>
      </c>
      <c r="E515" s="17" t="s">
        <v>1628</v>
      </c>
      <c r="F515" s="18">
        <v>27209</v>
      </c>
      <c r="G515" s="15" t="s">
        <v>1698</v>
      </c>
      <c r="H515" s="20" t="str">
        <f>HYPERLINK("mailto:laura.morton@townofbiscoe.com","laura.morton@townofbiscoe.com")</f>
        <v>laura.morton@townofbiscoe.com</v>
      </c>
      <c r="I515" s="15" t="s">
        <v>1699</v>
      </c>
      <c r="J515" s="19">
        <v>45505</v>
      </c>
      <c r="K515" s="17" t="s">
        <v>18</v>
      </c>
      <c r="L515" s="208">
        <v>45238</v>
      </c>
      <c r="M515" s="13"/>
      <c r="N515" s="13"/>
      <c r="O515" s="13"/>
      <c r="P515" s="14"/>
      <c r="Q515" s="29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6" customHeight="1" thickBot="1" x14ac:dyDescent="0.3">
      <c r="A516" s="15" t="s">
        <v>1701</v>
      </c>
      <c r="B516" s="15" t="s">
        <v>1702</v>
      </c>
      <c r="C516" s="13"/>
      <c r="D516" s="15" t="s">
        <v>1191</v>
      </c>
      <c r="E516" s="17" t="s">
        <v>1628</v>
      </c>
      <c r="F516" s="18">
        <v>27845</v>
      </c>
      <c r="G516" s="5"/>
      <c r="H516" s="312" t="str">
        <f>HYPERLINK("mailto:jacksontownhall@mchsi.com","jacksontownhall@mchsi.com")</f>
        <v>jacksontownhall@mchsi.com</v>
      </c>
      <c r="I516" s="15" t="s">
        <v>1703</v>
      </c>
      <c r="J516" s="19">
        <v>45536</v>
      </c>
      <c r="K516" s="17" t="s">
        <v>18</v>
      </c>
      <c r="L516" s="208">
        <v>45209</v>
      </c>
      <c r="M516" s="13"/>
      <c r="N516" s="13"/>
      <c r="O516" s="13"/>
      <c r="P516" s="14"/>
      <c r="Q516" s="14"/>
    </row>
    <row r="517" spans="1:26" ht="15.6" customHeight="1" thickBot="1" x14ac:dyDescent="0.3">
      <c r="A517" s="15" t="s">
        <v>1704</v>
      </c>
      <c r="B517" s="15" t="s">
        <v>1705</v>
      </c>
      <c r="C517" s="13"/>
      <c r="D517" s="15" t="s">
        <v>1706</v>
      </c>
      <c r="E517" s="17" t="s">
        <v>1628</v>
      </c>
      <c r="F517" s="18">
        <v>28751</v>
      </c>
      <c r="G517" s="15" t="s">
        <v>1707</v>
      </c>
      <c r="H517" s="147" t="s">
        <v>3477</v>
      </c>
      <c r="I517" s="15" t="s">
        <v>3476</v>
      </c>
      <c r="J517" s="19">
        <v>45597</v>
      </c>
      <c r="K517" s="17" t="s">
        <v>18</v>
      </c>
      <c r="L517" s="208">
        <v>45198</v>
      </c>
      <c r="M517" s="13"/>
      <c r="N517" s="13"/>
      <c r="O517" s="13"/>
      <c r="P517" s="14"/>
      <c r="Q517" s="14"/>
    </row>
    <row r="518" spans="1:26" ht="15.6" customHeight="1" thickBot="1" x14ac:dyDescent="0.3">
      <c r="A518" s="15" t="s">
        <v>1708</v>
      </c>
      <c r="B518" s="15" t="s">
        <v>709</v>
      </c>
      <c r="C518" s="13"/>
      <c r="D518" s="15" t="s">
        <v>1709</v>
      </c>
      <c r="E518" s="17" t="s">
        <v>1628</v>
      </c>
      <c r="F518" s="18">
        <v>27557</v>
      </c>
      <c r="G518" s="5"/>
      <c r="H518" s="312" t="s">
        <v>1710</v>
      </c>
      <c r="I518" s="15" t="s">
        <v>1711</v>
      </c>
      <c r="J518" s="19">
        <v>45597</v>
      </c>
      <c r="K518" s="17" t="s">
        <v>18</v>
      </c>
      <c r="L518" s="208">
        <v>45190</v>
      </c>
      <c r="M518" s="13"/>
      <c r="N518" s="13"/>
      <c r="O518" s="13"/>
      <c r="P518" s="14"/>
      <c r="Q518" s="14"/>
    </row>
    <row r="519" spans="1:26" ht="15.6" customHeight="1" thickBot="1" x14ac:dyDescent="0.3">
      <c r="A519" s="15" t="s">
        <v>1712</v>
      </c>
      <c r="B519" s="15" t="s">
        <v>731</v>
      </c>
      <c r="C519" s="13"/>
      <c r="D519" s="15" t="s">
        <v>1713</v>
      </c>
      <c r="E519" s="17" t="s">
        <v>1628</v>
      </c>
      <c r="F519" s="18">
        <v>27872</v>
      </c>
      <c r="G519" s="15" t="s">
        <v>1714</v>
      </c>
      <c r="H519" s="20" t="str">
        <f>HYPERLINK("mailto:townofroxobel@centurylink.net","townofroxobel@centurylink.net")</f>
        <v>townofroxobel@centurylink.net</v>
      </c>
      <c r="I519" s="15" t="s">
        <v>1715</v>
      </c>
      <c r="J519" s="19">
        <v>45597</v>
      </c>
      <c r="K519" s="17" t="s">
        <v>18</v>
      </c>
      <c r="L519" s="208">
        <v>45198</v>
      </c>
      <c r="M519" s="13"/>
      <c r="N519" s="13"/>
      <c r="O519" s="13"/>
      <c r="P519" s="14"/>
      <c r="Q519" s="14"/>
    </row>
    <row r="520" spans="1:26" ht="15.6" customHeight="1" thickBot="1" x14ac:dyDescent="0.3">
      <c r="A520" s="15" t="s">
        <v>1717</v>
      </c>
      <c r="B520" s="15" t="s">
        <v>1718</v>
      </c>
      <c r="C520" s="13"/>
      <c r="D520" s="15" t="s">
        <v>1719</v>
      </c>
      <c r="E520" s="17" t="s">
        <v>1628</v>
      </c>
      <c r="F520" s="18">
        <v>28337</v>
      </c>
      <c r="G520" s="90" t="s">
        <v>5012</v>
      </c>
      <c r="H520" s="91" t="s">
        <v>5473</v>
      </c>
      <c r="I520" s="15" t="s">
        <v>1720</v>
      </c>
      <c r="J520" s="19">
        <v>45597</v>
      </c>
      <c r="K520" s="17" t="s">
        <v>18</v>
      </c>
      <c r="L520" s="208">
        <v>45260</v>
      </c>
      <c r="M520" s="13"/>
      <c r="N520" s="13"/>
      <c r="O520" s="13"/>
      <c r="P520" s="14"/>
      <c r="Q520" s="14"/>
    </row>
    <row r="521" spans="1:26" ht="15.6" customHeight="1" thickBot="1" x14ac:dyDescent="0.3">
      <c r="A521" s="15" t="s">
        <v>1721</v>
      </c>
      <c r="B521" s="15" t="s">
        <v>1490</v>
      </c>
      <c r="C521" s="13"/>
      <c r="D521" s="15" t="s">
        <v>1722</v>
      </c>
      <c r="E521" s="17" t="s">
        <v>1628</v>
      </c>
      <c r="F521" s="18">
        <v>28693</v>
      </c>
      <c r="G521" s="15" t="s">
        <v>1723</v>
      </c>
      <c r="H521" s="5"/>
      <c r="I521" s="15" t="s">
        <v>1724</v>
      </c>
      <c r="J521" s="19">
        <v>45597</v>
      </c>
      <c r="K521" s="17" t="s">
        <v>18</v>
      </c>
      <c r="L521" s="208">
        <v>45209</v>
      </c>
      <c r="M521" s="13"/>
      <c r="N521" s="13"/>
      <c r="O521" s="13"/>
      <c r="P521" s="14"/>
      <c r="Q521" s="14"/>
    </row>
    <row r="522" spans="1:26" ht="15.6" customHeight="1" thickBot="1" x14ac:dyDescent="0.3">
      <c r="A522" s="90" t="s">
        <v>4121</v>
      </c>
      <c r="B522" s="90" t="s">
        <v>4120</v>
      </c>
      <c r="C522" s="98"/>
      <c r="D522" s="90" t="s">
        <v>4119</v>
      </c>
      <c r="E522" s="95" t="s">
        <v>1628</v>
      </c>
      <c r="F522" s="97" t="s">
        <v>4122</v>
      </c>
      <c r="G522" s="90" t="s">
        <v>4118</v>
      </c>
      <c r="H522" s="91" t="s">
        <v>4123</v>
      </c>
      <c r="I522" s="90" t="s">
        <v>4117</v>
      </c>
      <c r="J522" s="96">
        <v>45748</v>
      </c>
      <c r="K522" s="95" t="s">
        <v>18</v>
      </c>
      <c r="L522" s="211">
        <v>45355</v>
      </c>
      <c r="M522" s="98"/>
      <c r="N522" s="98"/>
      <c r="O522" s="98"/>
      <c r="P522" s="98"/>
      <c r="Q522" s="98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5.6" customHeight="1" thickBot="1" x14ac:dyDescent="0.3">
      <c r="A523" s="90" t="s">
        <v>4324</v>
      </c>
      <c r="B523" s="90" t="s">
        <v>4325</v>
      </c>
      <c r="C523" s="98"/>
      <c r="D523" s="90" t="s">
        <v>438</v>
      </c>
      <c r="E523" s="95" t="s">
        <v>1628</v>
      </c>
      <c r="F523" s="97" t="s">
        <v>4326</v>
      </c>
      <c r="G523" s="90" t="s">
        <v>4327</v>
      </c>
      <c r="H523" s="147" t="s">
        <v>4328</v>
      </c>
      <c r="I523" s="90" t="s">
        <v>4329</v>
      </c>
      <c r="J523" s="96">
        <v>45717</v>
      </c>
      <c r="K523" s="95" t="s">
        <v>18</v>
      </c>
      <c r="L523" s="211">
        <v>45322</v>
      </c>
      <c r="M523" s="98"/>
      <c r="N523" s="98"/>
      <c r="O523" s="98"/>
      <c r="P523" s="98"/>
      <c r="Q523" s="98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5.6" customHeight="1" thickBot="1" x14ac:dyDescent="0.3">
      <c r="A524" s="15" t="s">
        <v>1725</v>
      </c>
      <c r="B524" s="15" t="s">
        <v>1726</v>
      </c>
      <c r="C524" s="13"/>
      <c r="D524" s="15" t="s">
        <v>1727</v>
      </c>
      <c r="E524" s="17" t="s">
        <v>1628</v>
      </c>
      <c r="F524" s="18">
        <v>27803</v>
      </c>
      <c r="G524" s="15" t="s">
        <v>1728</v>
      </c>
      <c r="H524" s="20" t="str">
        <f>HYPERLINK("mailto:jbaines@eastern-environmental.com","jbaines@eastern-environmental.com")</f>
        <v>jbaines@eastern-environmental.com</v>
      </c>
      <c r="I524" s="15" t="s">
        <v>1729</v>
      </c>
      <c r="J524" s="19">
        <v>45444</v>
      </c>
      <c r="K524" s="17" t="s">
        <v>18</v>
      </c>
      <c r="L524" s="208">
        <v>45070</v>
      </c>
      <c r="M524" s="13"/>
      <c r="N524" s="13"/>
      <c r="O524" s="13"/>
      <c r="P524" s="14"/>
      <c r="Q524" s="14"/>
    </row>
    <row r="525" spans="1:26" ht="15.6" customHeight="1" thickBot="1" x14ac:dyDescent="0.3">
      <c r="A525" s="68" t="s">
        <v>1731</v>
      </c>
      <c r="B525" s="68" t="s">
        <v>1732</v>
      </c>
      <c r="C525" s="73"/>
      <c r="D525" s="68" t="s">
        <v>1733</v>
      </c>
      <c r="E525" s="69" t="s">
        <v>1730</v>
      </c>
      <c r="F525" s="70">
        <v>58721</v>
      </c>
      <c r="G525" s="68" t="s">
        <v>1734</v>
      </c>
      <c r="H525" s="71" t="str">
        <f>HYPERLINK("mailto:jtetrault@nd.gov","jtetrault@nd.gov")</f>
        <v>jtetrault@nd.gov</v>
      </c>
      <c r="I525" s="68" t="s">
        <v>1735</v>
      </c>
      <c r="J525" s="72">
        <v>45627</v>
      </c>
      <c r="K525" s="69" t="s">
        <v>18</v>
      </c>
      <c r="L525" s="208">
        <v>45238</v>
      </c>
      <c r="M525" s="13"/>
      <c r="N525" s="13"/>
      <c r="O525" s="13"/>
      <c r="P525" s="14"/>
      <c r="Q525" s="14"/>
    </row>
    <row r="526" spans="1:26" ht="15.6" customHeight="1" thickBot="1" x14ac:dyDescent="0.3">
      <c r="A526" s="68" t="s">
        <v>4322</v>
      </c>
      <c r="B526" s="68" t="s">
        <v>1736</v>
      </c>
      <c r="C526" s="73"/>
      <c r="D526" s="68" t="s">
        <v>4321</v>
      </c>
      <c r="E526" s="69" t="s">
        <v>1730</v>
      </c>
      <c r="F526" s="70">
        <v>58442</v>
      </c>
      <c r="G526" s="68"/>
      <c r="H526" s="291"/>
      <c r="I526" s="68" t="s">
        <v>4320</v>
      </c>
      <c r="J526" s="72">
        <v>45597</v>
      </c>
      <c r="K526" s="69" t="s">
        <v>18</v>
      </c>
      <c r="L526" s="208">
        <v>45230</v>
      </c>
      <c r="M526" s="13"/>
      <c r="N526" s="13"/>
      <c r="O526" s="13"/>
      <c r="P526" s="14"/>
      <c r="Q526" s="14"/>
    </row>
    <row r="527" spans="1:26" ht="15.6" customHeight="1" thickBot="1" x14ac:dyDescent="0.3">
      <c r="A527" s="68" t="s">
        <v>1737</v>
      </c>
      <c r="B527" s="68" t="s">
        <v>1738</v>
      </c>
      <c r="C527" s="73"/>
      <c r="D527" s="68" t="s">
        <v>1739</v>
      </c>
      <c r="E527" s="69" t="s">
        <v>1730</v>
      </c>
      <c r="F527" s="70">
        <v>58638</v>
      </c>
      <c r="G527" s="68" t="s">
        <v>1740</v>
      </c>
      <c r="H527" s="71" t="str">
        <f>HYPERLINK("mailto:hebron@westriv.com","hebron@westriv.com")</f>
        <v>hebron@westriv.com</v>
      </c>
      <c r="I527" s="68" t="s">
        <v>1741</v>
      </c>
      <c r="J527" s="72">
        <v>45474</v>
      </c>
      <c r="K527" s="69" t="s">
        <v>18</v>
      </c>
      <c r="L527" s="208">
        <v>45168</v>
      </c>
      <c r="M527" s="13"/>
      <c r="N527" s="13"/>
      <c r="O527" s="13"/>
      <c r="P527" s="14"/>
      <c r="Q527" s="14"/>
    </row>
    <row r="528" spans="1:26" ht="15.6" customHeight="1" thickBot="1" x14ac:dyDescent="0.3">
      <c r="A528" s="68" t="s">
        <v>1742</v>
      </c>
      <c r="B528" s="68" t="s">
        <v>467</v>
      </c>
      <c r="C528" s="68" t="s">
        <v>1743</v>
      </c>
      <c r="D528" s="68" t="s">
        <v>1744</v>
      </c>
      <c r="E528" s="69" t="s">
        <v>1730</v>
      </c>
      <c r="F528" s="70">
        <v>58646</v>
      </c>
      <c r="G528" s="68" t="s">
        <v>1745</v>
      </c>
      <c r="H528" s="71" t="str">
        <f>HYPERLINK("mailto:citymott@ndsupernet.com","citymott@ndsupernet.com")</f>
        <v>citymott@ndsupernet.com</v>
      </c>
      <c r="I528" s="68" t="s">
        <v>1746</v>
      </c>
      <c r="J528" s="72">
        <v>45566</v>
      </c>
      <c r="K528" s="69" t="s">
        <v>18</v>
      </c>
      <c r="L528" s="208">
        <v>45190</v>
      </c>
      <c r="M528" s="13"/>
      <c r="N528" s="13"/>
      <c r="O528" s="13"/>
      <c r="P528" s="14"/>
      <c r="Q528" s="14"/>
    </row>
    <row r="529" spans="1:17" ht="15.6" customHeight="1" thickBot="1" x14ac:dyDescent="0.3">
      <c r="A529" s="68" t="s">
        <v>1747</v>
      </c>
      <c r="B529" s="68" t="s">
        <v>1748</v>
      </c>
      <c r="C529" s="73"/>
      <c r="D529" s="68" t="s">
        <v>1749</v>
      </c>
      <c r="E529" s="69" t="s">
        <v>1730</v>
      </c>
      <c r="F529" s="70" t="s">
        <v>1750</v>
      </c>
      <c r="G529" s="68" t="s">
        <v>1751</v>
      </c>
      <c r="H529" s="71" t="str">
        <f>HYPERLINK("mailto:moores@polarcomm.com","moores@polarcomm.com")</f>
        <v>moores@polarcomm.com</v>
      </c>
      <c r="I529" s="68" t="s">
        <v>1752</v>
      </c>
      <c r="J529" s="72">
        <v>45597</v>
      </c>
      <c r="K529" s="69" t="s">
        <v>18</v>
      </c>
      <c r="L529" s="208">
        <v>45288</v>
      </c>
      <c r="M529" s="13"/>
      <c r="N529" s="13"/>
      <c r="O529" s="13"/>
      <c r="P529" s="14"/>
      <c r="Q529" s="14"/>
    </row>
    <row r="530" spans="1:17" ht="15.6" customHeight="1" thickBot="1" x14ac:dyDescent="0.3">
      <c r="A530" s="68" t="s">
        <v>1363</v>
      </c>
      <c r="B530" s="68" t="s">
        <v>1754</v>
      </c>
      <c r="C530" s="73"/>
      <c r="D530" s="68" t="s">
        <v>1364</v>
      </c>
      <c r="E530" s="69" t="s">
        <v>1730</v>
      </c>
      <c r="F530" s="70">
        <v>58482</v>
      </c>
      <c r="G530" s="68" t="s">
        <v>1755</v>
      </c>
      <c r="H530" s="315" t="str">
        <f>HYPERLINK("mailto:cityofsteele@bektel.com","cityofsteele@bektel.com")</f>
        <v>cityofsteele@bektel.com</v>
      </c>
      <c r="I530" s="68" t="s">
        <v>1756</v>
      </c>
      <c r="J530" s="72">
        <v>45627</v>
      </c>
      <c r="K530" s="69" t="s">
        <v>18</v>
      </c>
      <c r="L530" s="208">
        <v>45260</v>
      </c>
      <c r="M530" s="13"/>
      <c r="N530" s="13"/>
      <c r="O530" s="13"/>
      <c r="P530" s="14"/>
      <c r="Q530" s="14"/>
    </row>
    <row r="531" spans="1:17" ht="15.6" customHeight="1" thickBot="1" x14ac:dyDescent="0.3">
      <c r="A531" s="68" t="s">
        <v>1757</v>
      </c>
      <c r="B531" s="68" t="s">
        <v>1758</v>
      </c>
      <c r="C531" s="73"/>
      <c r="D531" s="68" t="s">
        <v>1759</v>
      </c>
      <c r="E531" s="69" t="s">
        <v>1730</v>
      </c>
      <c r="F531" s="70">
        <v>58433</v>
      </c>
      <c r="G531" s="68" t="s">
        <v>1760</v>
      </c>
      <c r="H531" s="335" t="s">
        <v>3455</v>
      </c>
      <c r="I531" s="68" t="s">
        <v>1761</v>
      </c>
      <c r="J531" s="72">
        <v>45597</v>
      </c>
      <c r="K531" s="69" t="s">
        <v>18</v>
      </c>
      <c r="L531" s="208">
        <v>45288</v>
      </c>
      <c r="M531" s="13"/>
      <c r="N531" s="13"/>
      <c r="O531" s="13"/>
      <c r="P531" s="14"/>
      <c r="Q531" s="14"/>
    </row>
    <row r="532" spans="1:17" ht="15.6" customHeight="1" thickBot="1" x14ac:dyDescent="0.3">
      <c r="A532" s="68" t="s">
        <v>1762</v>
      </c>
      <c r="B532" s="68" t="s">
        <v>1763</v>
      </c>
      <c r="C532" s="73"/>
      <c r="D532" s="68" t="s">
        <v>1764</v>
      </c>
      <c r="E532" s="69" t="s">
        <v>1730</v>
      </c>
      <c r="F532" s="70">
        <v>58230</v>
      </c>
      <c r="G532" s="68" t="s">
        <v>1765</v>
      </c>
      <c r="H532" s="298"/>
      <c r="I532" s="68" t="s">
        <v>1766</v>
      </c>
      <c r="J532" s="72">
        <v>45474</v>
      </c>
      <c r="K532" s="69" t="s">
        <v>18</v>
      </c>
      <c r="L532" s="208">
        <v>45097</v>
      </c>
      <c r="M532" s="13"/>
      <c r="N532" s="13"/>
      <c r="O532" s="13"/>
      <c r="P532" s="14"/>
      <c r="Q532" s="14"/>
    </row>
    <row r="533" spans="1:17" ht="15.6" customHeight="1" thickBot="1" x14ac:dyDescent="0.3">
      <c r="A533" s="68" t="s">
        <v>1768</v>
      </c>
      <c r="B533" s="68" t="s">
        <v>702</v>
      </c>
      <c r="C533" s="68" t="s">
        <v>1769</v>
      </c>
      <c r="D533" s="68" t="s">
        <v>1770</v>
      </c>
      <c r="E533" s="69" t="s">
        <v>1730</v>
      </c>
      <c r="F533" s="70">
        <v>58047</v>
      </c>
      <c r="G533" s="68" t="s">
        <v>1771</v>
      </c>
      <c r="H533" s="298"/>
      <c r="I533" s="68" t="s">
        <v>1772</v>
      </c>
      <c r="J533" s="72">
        <v>45444</v>
      </c>
      <c r="K533" s="69" t="s">
        <v>18</v>
      </c>
      <c r="L533" s="208">
        <v>44781</v>
      </c>
      <c r="M533" s="13"/>
      <c r="N533" s="13"/>
      <c r="O533" s="13"/>
      <c r="P533" s="14"/>
      <c r="Q533" s="14"/>
    </row>
    <row r="534" spans="1:17" ht="15.6" customHeight="1" thickBot="1" x14ac:dyDescent="0.3">
      <c r="A534" s="68" t="s">
        <v>1773</v>
      </c>
      <c r="B534" s="68" t="s">
        <v>1774</v>
      </c>
      <c r="C534" s="73"/>
      <c r="D534" s="68" t="s">
        <v>1775</v>
      </c>
      <c r="E534" s="69" t="s">
        <v>1730</v>
      </c>
      <c r="F534" s="70">
        <v>58460</v>
      </c>
      <c r="G534" s="68" t="s">
        <v>1776</v>
      </c>
      <c r="H534" s="299" t="str">
        <f>HYPERLINK("mailto:rcbader@bektel.com","rcbader@bektel.com")</f>
        <v>rcbader@bektel.com</v>
      </c>
      <c r="I534" s="68" t="s">
        <v>1777</v>
      </c>
      <c r="J534" s="72">
        <v>45444</v>
      </c>
      <c r="K534" s="69" t="s">
        <v>18</v>
      </c>
      <c r="L534" s="208">
        <v>45061</v>
      </c>
      <c r="M534" s="13"/>
      <c r="N534" s="13"/>
      <c r="O534" s="13"/>
      <c r="P534" s="14"/>
      <c r="Q534" s="14"/>
    </row>
    <row r="535" spans="1:17" ht="15.6" customHeight="1" thickBot="1" x14ac:dyDescent="0.3">
      <c r="A535" s="68" t="s">
        <v>1778</v>
      </c>
      <c r="B535" s="68" t="s">
        <v>3456</v>
      </c>
      <c r="C535" s="73"/>
      <c r="D535" s="68" t="s">
        <v>1779</v>
      </c>
      <c r="E535" s="69" t="s">
        <v>1730</v>
      </c>
      <c r="F535" s="70">
        <v>58054</v>
      </c>
      <c r="G535" s="68" t="s">
        <v>3925</v>
      </c>
      <c r="H535" s="94" t="s">
        <v>3926</v>
      </c>
      <c r="I535" s="68" t="s">
        <v>1780</v>
      </c>
      <c r="J535" s="72">
        <v>45597</v>
      </c>
      <c r="K535" s="69" t="s">
        <v>18</v>
      </c>
      <c r="L535" s="208">
        <v>45272</v>
      </c>
      <c r="M535" s="13"/>
      <c r="N535" s="13"/>
      <c r="O535" s="13"/>
      <c r="P535" s="14"/>
      <c r="Q535" s="14"/>
    </row>
    <row r="536" spans="1:17" ht="15.6" customHeight="1" thickBot="1" x14ac:dyDescent="0.3">
      <c r="A536" s="68" t="s">
        <v>1781</v>
      </c>
      <c r="B536" s="68" t="s">
        <v>3746</v>
      </c>
      <c r="C536" s="73"/>
      <c r="D536" s="68" t="s">
        <v>1744</v>
      </c>
      <c r="E536" s="69" t="s">
        <v>1730</v>
      </c>
      <c r="F536" s="70">
        <v>58646</v>
      </c>
      <c r="G536" s="68" t="s">
        <v>3745</v>
      </c>
      <c r="H536" s="94" t="s">
        <v>3748</v>
      </c>
      <c r="I536" s="68" t="s">
        <v>3747</v>
      </c>
      <c r="J536" s="72">
        <v>45474</v>
      </c>
      <c r="K536" s="69" t="s">
        <v>18</v>
      </c>
      <c r="L536" s="208">
        <v>45097</v>
      </c>
      <c r="M536" s="13"/>
      <c r="N536" s="13"/>
      <c r="O536" s="13"/>
      <c r="P536" s="14"/>
      <c r="Q536" s="14"/>
    </row>
    <row r="537" spans="1:17" ht="15.6" customHeight="1" thickBot="1" x14ac:dyDescent="0.3">
      <c r="A537" s="68" t="s">
        <v>1782</v>
      </c>
      <c r="B537" s="68" t="s">
        <v>1783</v>
      </c>
      <c r="C537" s="68" t="s">
        <v>1784</v>
      </c>
      <c r="D537" s="68" t="s">
        <v>1785</v>
      </c>
      <c r="E537" s="69" t="s">
        <v>1730</v>
      </c>
      <c r="F537" s="70">
        <v>58563</v>
      </c>
      <c r="G537" s="68" t="s">
        <v>1786</v>
      </c>
      <c r="H537" s="74"/>
      <c r="I537" s="68" t="s">
        <v>1787</v>
      </c>
      <c r="J537" s="72">
        <v>45474</v>
      </c>
      <c r="K537" s="69" t="s">
        <v>18</v>
      </c>
      <c r="L537" s="208">
        <v>45085</v>
      </c>
      <c r="M537" s="13"/>
      <c r="N537" s="13"/>
      <c r="O537" s="13"/>
      <c r="P537" s="14"/>
      <c r="Q537" s="14"/>
    </row>
    <row r="538" spans="1:17" ht="15.6" customHeight="1" thickBot="1" x14ac:dyDescent="0.3">
      <c r="A538" s="68" t="s">
        <v>1788</v>
      </c>
      <c r="B538" s="68" t="s">
        <v>1789</v>
      </c>
      <c r="C538" s="73"/>
      <c r="D538" s="68" t="s">
        <v>1790</v>
      </c>
      <c r="E538" s="69" t="s">
        <v>1730</v>
      </c>
      <c r="F538" s="70">
        <v>58530</v>
      </c>
      <c r="G538" s="68" t="s">
        <v>1791</v>
      </c>
      <c r="H538" s="71" t="str">
        <f>HYPERLINK("mailto:countyshop@westriv.com","countyshop@westriv.com")</f>
        <v>countyshop@westriv.com</v>
      </c>
      <c r="I538" s="68" t="s">
        <v>1792</v>
      </c>
      <c r="J538" s="72">
        <v>45627</v>
      </c>
      <c r="K538" s="69" t="s">
        <v>18</v>
      </c>
      <c r="L538" s="208">
        <v>45322</v>
      </c>
      <c r="M538" s="13"/>
      <c r="N538" s="13"/>
      <c r="O538" s="13"/>
      <c r="P538" s="14"/>
      <c r="Q538" s="14"/>
    </row>
    <row r="539" spans="1:17" ht="15.6" customHeight="1" thickBot="1" x14ac:dyDescent="0.3">
      <c r="A539" s="68" t="s">
        <v>1793</v>
      </c>
      <c r="B539" s="68" t="s">
        <v>1794</v>
      </c>
      <c r="C539" s="73"/>
      <c r="D539" s="68" t="s">
        <v>1795</v>
      </c>
      <c r="E539" s="69" t="s">
        <v>1730</v>
      </c>
      <c r="F539" s="70">
        <v>58064</v>
      </c>
      <c r="G539" s="68" t="s">
        <v>1796</v>
      </c>
      <c r="H539" s="74"/>
      <c r="I539" s="68" t="s">
        <v>1797</v>
      </c>
      <c r="J539" s="72">
        <v>45597</v>
      </c>
      <c r="K539" s="69" t="s">
        <v>18</v>
      </c>
      <c r="L539" s="208">
        <v>45209</v>
      </c>
      <c r="M539" s="13"/>
      <c r="N539" s="13"/>
      <c r="O539" s="13"/>
      <c r="P539" s="14"/>
      <c r="Q539" s="14"/>
    </row>
    <row r="540" spans="1:17" ht="15.6" customHeight="1" thickBot="1" x14ac:dyDescent="0.3">
      <c r="A540" s="68" t="s">
        <v>1798</v>
      </c>
      <c r="B540" s="68" t="s">
        <v>1799</v>
      </c>
      <c r="C540" s="73"/>
      <c r="D540" s="68" t="s">
        <v>1800</v>
      </c>
      <c r="E540" s="69" t="s">
        <v>1730</v>
      </c>
      <c r="F540" s="70">
        <v>58324</v>
      </c>
      <c r="G540" s="74"/>
      <c r="H540" s="230" t="s">
        <v>5076</v>
      </c>
      <c r="I540" s="68" t="s">
        <v>1801</v>
      </c>
      <c r="J540" s="72">
        <v>45597</v>
      </c>
      <c r="K540" s="69" t="s">
        <v>18</v>
      </c>
      <c r="L540" s="208">
        <v>45260</v>
      </c>
      <c r="M540" s="13"/>
      <c r="N540" s="13"/>
      <c r="O540" s="13"/>
      <c r="P540" s="14"/>
      <c r="Q540" s="14"/>
    </row>
    <row r="541" spans="1:17" ht="15.6" customHeight="1" thickBot="1" x14ac:dyDescent="0.3">
      <c r="A541" s="68" t="s">
        <v>1802</v>
      </c>
      <c r="B541" s="68" t="s">
        <v>1803</v>
      </c>
      <c r="C541" s="68" t="s">
        <v>1804</v>
      </c>
      <c r="D541" s="68" t="s">
        <v>1805</v>
      </c>
      <c r="E541" s="69" t="s">
        <v>1730</v>
      </c>
      <c r="F541" s="70">
        <v>58575</v>
      </c>
      <c r="G541" s="74"/>
      <c r="H541" s="74"/>
      <c r="I541" s="68" t="s">
        <v>1806</v>
      </c>
      <c r="J541" s="72">
        <v>45444</v>
      </c>
      <c r="K541" s="69" t="s">
        <v>18</v>
      </c>
      <c r="L541" s="208">
        <v>45070</v>
      </c>
      <c r="M541" s="13"/>
      <c r="N541" s="13"/>
      <c r="O541" s="13"/>
      <c r="P541" s="14"/>
      <c r="Q541" s="14"/>
    </row>
    <row r="542" spans="1:17" ht="15.6" customHeight="1" thickBot="1" x14ac:dyDescent="0.3">
      <c r="A542" s="68" t="s">
        <v>1807</v>
      </c>
      <c r="B542" s="68" t="s">
        <v>1808</v>
      </c>
      <c r="C542" s="73"/>
      <c r="D542" s="68" t="s">
        <v>1809</v>
      </c>
      <c r="E542" s="69" t="s">
        <v>1730</v>
      </c>
      <c r="F542" s="70">
        <v>58793</v>
      </c>
      <c r="G542" s="68" t="s">
        <v>5201</v>
      </c>
      <c r="H542" s="94" t="s">
        <v>5199</v>
      </c>
      <c r="I542" s="68" t="s">
        <v>5200</v>
      </c>
      <c r="J542" s="72">
        <v>45474</v>
      </c>
      <c r="K542" s="69" t="s">
        <v>18</v>
      </c>
      <c r="L542" s="208">
        <v>45070</v>
      </c>
      <c r="M542" s="13"/>
      <c r="N542" s="13"/>
      <c r="O542" s="13"/>
      <c r="P542" s="14"/>
      <c r="Q542" s="14"/>
    </row>
    <row r="543" spans="1:17" ht="15.6" customHeight="1" thickBot="1" x14ac:dyDescent="0.3">
      <c r="A543" s="68" t="s">
        <v>1810</v>
      </c>
      <c r="B543" s="68" t="s">
        <v>1811</v>
      </c>
      <c r="C543" s="73"/>
      <c r="D543" s="68" t="s">
        <v>1812</v>
      </c>
      <c r="E543" s="69" t="s">
        <v>1730</v>
      </c>
      <c r="F543" s="70">
        <v>58801</v>
      </c>
      <c r="G543" s="68" t="s">
        <v>1813</v>
      </c>
      <c r="H543" s="94" t="s">
        <v>4227</v>
      </c>
      <c r="I543" s="68" t="s">
        <v>4226</v>
      </c>
      <c r="J543" s="72">
        <v>45474</v>
      </c>
      <c r="K543" s="69" t="s">
        <v>18</v>
      </c>
      <c r="L543" s="208">
        <v>45070</v>
      </c>
      <c r="M543" s="13"/>
      <c r="N543" s="13"/>
      <c r="O543" s="13"/>
      <c r="P543" s="14"/>
      <c r="Q543" s="14"/>
    </row>
    <row r="544" spans="1:17" ht="15.6" customHeight="1" thickBot="1" x14ac:dyDescent="0.3">
      <c r="A544" s="68" t="s">
        <v>4138</v>
      </c>
      <c r="B544" s="68" t="s">
        <v>4137</v>
      </c>
      <c r="C544" s="73"/>
      <c r="D544" s="68" t="s">
        <v>4136</v>
      </c>
      <c r="E544" s="69" t="s">
        <v>1730</v>
      </c>
      <c r="F544" s="70">
        <v>58579</v>
      </c>
      <c r="G544" s="68" t="s">
        <v>4135</v>
      </c>
      <c r="H544" s="284" t="str">
        <f>HYPERLINK("mailto:wfd58579@bektel.com","wfd58579@bektel.com")</f>
        <v>wfd58579@bektel.com</v>
      </c>
      <c r="I544" s="68" t="s">
        <v>4134</v>
      </c>
      <c r="J544" s="72">
        <v>45748</v>
      </c>
      <c r="K544" s="69" t="s">
        <v>18</v>
      </c>
      <c r="L544" s="208">
        <v>45369</v>
      </c>
      <c r="M544" s="13"/>
      <c r="N544" s="13"/>
      <c r="O544" s="13"/>
      <c r="P544" s="14"/>
      <c r="Q544" s="14"/>
    </row>
    <row r="545" spans="1:17" ht="15.6" customHeight="1" thickBot="1" x14ac:dyDescent="0.3">
      <c r="A545" s="15" t="s">
        <v>4337</v>
      </c>
      <c r="B545" s="15" t="s">
        <v>4338</v>
      </c>
      <c r="C545" s="13"/>
      <c r="D545" s="15" t="s">
        <v>719</v>
      </c>
      <c r="E545" s="17" t="s">
        <v>1814</v>
      </c>
      <c r="F545" s="18" t="s">
        <v>4339</v>
      </c>
      <c r="G545" s="15" t="s">
        <v>4340</v>
      </c>
      <c r="H545" s="91" t="s">
        <v>4341</v>
      </c>
      <c r="I545" s="15" t="s">
        <v>4342</v>
      </c>
      <c r="J545" s="19">
        <v>45352</v>
      </c>
      <c r="K545" s="17" t="s">
        <v>18</v>
      </c>
      <c r="L545" s="208">
        <v>45042</v>
      </c>
      <c r="M545" s="13"/>
      <c r="N545" s="13"/>
      <c r="O545" s="13"/>
      <c r="P545" s="14"/>
      <c r="Q545" s="14"/>
    </row>
    <row r="546" spans="1:17" ht="15.6" customHeight="1" thickBot="1" x14ac:dyDescent="0.3">
      <c r="A546" s="15" t="s">
        <v>4258</v>
      </c>
      <c r="B546" s="15" t="s">
        <v>4257</v>
      </c>
      <c r="C546" s="13"/>
      <c r="D546" s="15" t="s">
        <v>4256</v>
      </c>
      <c r="E546" s="17" t="s">
        <v>1814</v>
      </c>
      <c r="F546" s="18">
        <v>69210</v>
      </c>
      <c r="G546" s="15" t="s">
        <v>4259</v>
      </c>
      <c r="H546" s="333" t="str">
        <f>HYPERLINK("mailto:aidist@threeriver.net","aidist@threeriver.net")</f>
        <v>aidist@threeriver.net</v>
      </c>
      <c r="I546" s="15" t="s">
        <v>4255</v>
      </c>
      <c r="J546" s="19">
        <v>45689</v>
      </c>
      <c r="K546" s="17" t="s">
        <v>18</v>
      </c>
      <c r="L546" s="208">
        <v>45301</v>
      </c>
      <c r="M546" s="13"/>
      <c r="N546" s="13"/>
      <c r="O546" s="13"/>
      <c r="P546" s="14"/>
      <c r="Q546" s="14"/>
    </row>
    <row r="547" spans="1:17" ht="15.6" customHeight="1" thickBot="1" x14ac:dyDescent="0.3">
      <c r="A547" s="15" t="s">
        <v>1815</v>
      </c>
      <c r="B547" s="15" t="s">
        <v>1816</v>
      </c>
      <c r="C547" s="15" t="s">
        <v>1817</v>
      </c>
      <c r="D547" s="15" t="s">
        <v>1652</v>
      </c>
      <c r="E547" s="17" t="s">
        <v>1814</v>
      </c>
      <c r="F547" s="18">
        <v>68939</v>
      </c>
      <c r="G547" s="15" t="s">
        <v>1818</v>
      </c>
      <c r="H547" s="20" t="str">
        <f>HYPERLINK("mailto:franklinhiway@yahoo.com","franklinhiway@yahoo.com")</f>
        <v>franklinhiway@yahoo.com</v>
      </c>
      <c r="I547" s="15" t="s">
        <v>1819</v>
      </c>
      <c r="J547" s="19">
        <v>45444</v>
      </c>
      <c r="K547" s="17" t="s">
        <v>18</v>
      </c>
      <c r="L547" s="208">
        <v>45147</v>
      </c>
      <c r="M547" s="13"/>
      <c r="N547" s="13"/>
      <c r="O547" s="13"/>
      <c r="P547" s="14"/>
      <c r="Q547" s="14"/>
    </row>
    <row r="548" spans="1:17" ht="15.6" customHeight="1" thickBot="1" x14ac:dyDescent="0.3">
      <c r="A548" s="15" t="s">
        <v>1820</v>
      </c>
      <c r="B548" s="15" t="s">
        <v>1821</v>
      </c>
      <c r="C548" s="13"/>
      <c r="D548" s="15" t="s">
        <v>1822</v>
      </c>
      <c r="E548" s="17" t="s">
        <v>1814</v>
      </c>
      <c r="F548" s="18">
        <v>68310</v>
      </c>
      <c r="G548" s="15" t="s">
        <v>1823</v>
      </c>
      <c r="H548" s="20" t="str">
        <f>HYPERLINK("mailto:mwg903@gcsone.us","mwg903@gcsone.us")</f>
        <v>mwg903@gcsone.us</v>
      </c>
      <c r="I548" s="15" t="s">
        <v>1824</v>
      </c>
      <c r="J548" s="19">
        <v>45474</v>
      </c>
      <c r="K548" s="17" t="s">
        <v>18</v>
      </c>
      <c r="L548" s="208">
        <v>45085</v>
      </c>
      <c r="M548" s="13"/>
      <c r="N548" s="13"/>
      <c r="O548" s="13"/>
      <c r="P548" s="14"/>
      <c r="Q548" s="14"/>
    </row>
    <row r="549" spans="1:17" ht="15.6" customHeight="1" thickBot="1" x14ac:dyDescent="0.3">
      <c r="A549" s="15" t="s">
        <v>1825</v>
      </c>
      <c r="B549" s="15" t="s">
        <v>1826</v>
      </c>
      <c r="C549" s="13"/>
      <c r="D549" s="15" t="s">
        <v>1827</v>
      </c>
      <c r="E549" s="17" t="s">
        <v>1814</v>
      </c>
      <c r="F549" s="18">
        <v>69143</v>
      </c>
      <c r="G549" s="5" t="s">
        <v>5210</v>
      </c>
      <c r="H549" s="111" t="s">
        <v>5208</v>
      </c>
      <c r="I549" s="5" t="s">
        <v>5209</v>
      </c>
      <c r="J549" s="19">
        <v>45474</v>
      </c>
      <c r="K549" s="17" t="s">
        <v>18</v>
      </c>
      <c r="L549" s="208">
        <v>45107</v>
      </c>
      <c r="M549" s="13"/>
      <c r="N549" s="13"/>
      <c r="O549" s="13"/>
      <c r="P549" s="14"/>
      <c r="Q549" s="22"/>
    </row>
    <row r="550" spans="1:17" ht="15.6" customHeight="1" thickBot="1" x14ac:dyDescent="0.3">
      <c r="A550" s="15" t="s">
        <v>1828</v>
      </c>
      <c r="B550" s="15" t="s">
        <v>1829</v>
      </c>
      <c r="C550" s="13"/>
      <c r="D550" s="15" t="s">
        <v>1830</v>
      </c>
      <c r="E550" s="17" t="s">
        <v>1814</v>
      </c>
      <c r="F550" s="18">
        <v>69336</v>
      </c>
      <c r="G550" s="5"/>
      <c r="H550" s="20" t="str">
        <f>HYPERLINK("mailto:rslumber405@yahoo.com","rslumber405@yahoo.com")</f>
        <v>rslumber405@yahoo.com</v>
      </c>
      <c r="I550" s="15" t="s">
        <v>1831</v>
      </c>
      <c r="J550" s="19">
        <v>45444</v>
      </c>
      <c r="K550" s="17" t="s">
        <v>18</v>
      </c>
      <c r="L550" s="208">
        <v>45147</v>
      </c>
      <c r="M550" s="13"/>
      <c r="N550" s="13"/>
      <c r="O550" s="13"/>
      <c r="P550" s="14"/>
      <c r="Q550" s="14"/>
    </row>
    <row r="551" spans="1:17" ht="15.6" customHeight="1" thickBot="1" x14ac:dyDescent="0.3">
      <c r="A551" s="15" t="s">
        <v>4250</v>
      </c>
      <c r="B551" s="15" t="s">
        <v>5094</v>
      </c>
      <c r="C551" s="13"/>
      <c r="D551" s="15" t="s">
        <v>4251</v>
      </c>
      <c r="E551" s="17" t="s">
        <v>1814</v>
      </c>
      <c r="F551" s="18" t="s">
        <v>4252</v>
      </c>
      <c r="G551" s="5" t="s">
        <v>5347</v>
      </c>
      <c r="H551" s="107" t="s">
        <v>5388</v>
      </c>
      <c r="I551" s="15"/>
      <c r="J551" s="19">
        <v>45689</v>
      </c>
      <c r="K551" s="17" t="s">
        <v>18</v>
      </c>
      <c r="L551" s="208">
        <v>45301</v>
      </c>
      <c r="M551" s="13"/>
      <c r="N551" s="13"/>
      <c r="O551" s="13"/>
      <c r="P551" s="14"/>
      <c r="Q551" s="14"/>
    </row>
    <row r="552" spans="1:17" ht="15.6" customHeight="1" thickBot="1" x14ac:dyDescent="0.3">
      <c r="A552" s="15" t="s">
        <v>4296</v>
      </c>
      <c r="B552" s="15" t="s">
        <v>4297</v>
      </c>
      <c r="C552" s="13"/>
      <c r="D552" s="15" t="s">
        <v>457</v>
      </c>
      <c r="E552" s="17" t="s">
        <v>1814</v>
      </c>
      <c r="F552" s="18" t="s">
        <v>4298</v>
      </c>
      <c r="G552" s="5" t="s">
        <v>4299</v>
      </c>
      <c r="H552" s="91" t="s">
        <v>4300</v>
      </c>
      <c r="I552" s="15" t="s">
        <v>4301</v>
      </c>
      <c r="J552" s="19">
        <v>45323</v>
      </c>
      <c r="K552" s="17" t="s">
        <v>18</v>
      </c>
      <c r="L552" s="208">
        <v>44936</v>
      </c>
      <c r="M552" s="13"/>
      <c r="N552" s="13"/>
      <c r="O552" s="13"/>
      <c r="P552" s="14"/>
      <c r="Q552" s="14"/>
    </row>
    <row r="553" spans="1:17" ht="15.6" customHeight="1" thickBot="1" x14ac:dyDescent="0.3">
      <c r="A553" s="15" t="s">
        <v>1832</v>
      </c>
      <c r="B553" s="15" t="s">
        <v>1833</v>
      </c>
      <c r="C553" s="13"/>
      <c r="D553" s="15" t="s">
        <v>1834</v>
      </c>
      <c r="E553" s="17" t="s">
        <v>1814</v>
      </c>
      <c r="F553" s="18">
        <v>68820</v>
      </c>
      <c r="G553" s="15" t="s">
        <v>1835</v>
      </c>
      <c r="H553" s="20" t="str">
        <f>HYPERLINK("mailto:rjensen@nctc.net","rjensen@nctc.net")</f>
        <v>rjensen@nctc.net</v>
      </c>
      <c r="I553" s="15" t="s">
        <v>1836</v>
      </c>
      <c r="J553" s="19">
        <v>45474</v>
      </c>
      <c r="K553" s="17" t="s">
        <v>18</v>
      </c>
      <c r="L553" s="208">
        <v>45097</v>
      </c>
      <c r="M553" s="13"/>
      <c r="N553" s="13"/>
      <c r="O553" s="13"/>
      <c r="P553" s="14"/>
      <c r="Q553" s="14"/>
    </row>
    <row r="554" spans="1:17" ht="15.6" customHeight="1" thickBot="1" x14ac:dyDescent="0.3">
      <c r="A554" s="15" t="s">
        <v>1837</v>
      </c>
      <c r="B554" s="15" t="s">
        <v>1838</v>
      </c>
      <c r="C554" s="13"/>
      <c r="D554" s="15" t="s">
        <v>1839</v>
      </c>
      <c r="E554" s="17" t="s">
        <v>1814</v>
      </c>
      <c r="F554" s="18">
        <v>69211</v>
      </c>
      <c r="G554" s="15" t="s">
        <v>5232</v>
      </c>
      <c r="H554" s="20" t="str">
        <f>HYPERLINK("mailto:villageclerk@gpcom.net","villageclerk@gpcom.net")</f>
        <v>villageclerk@gpcom.net</v>
      </c>
      <c r="I554" s="90" t="s">
        <v>3732</v>
      </c>
      <c r="J554" s="19">
        <v>45444</v>
      </c>
      <c r="K554" s="17" t="s">
        <v>18</v>
      </c>
      <c r="L554" s="208">
        <v>45147</v>
      </c>
      <c r="M554" s="13"/>
      <c r="N554" s="13"/>
      <c r="O554" s="13"/>
      <c r="P554" s="14"/>
      <c r="Q554" s="14"/>
    </row>
    <row r="555" spans="1:17" ht="15.6" customHeight="1" thickBot="1" x14ac:dyDescent="0.3">
      <c r="A555" s="15" t="s">
        <v>4260</v>
      </c>
      <c r="B555" s="15" t="s">
        <v>1845</v>
      </c>
      <c r="C555" s="13" t="s">
        <v>4261</v>
      </c>
      <c r="D555" s="15" t="s">
        <v>4262</v>
      </c>
      <c r="E555" s="17" t="s">
        <v>1814</v>
      </c>
      <c r="F555" s="18" t="s">
        <v>4263</v>
      </c>
      <c r="G555" s="130" t="s">
        <v>4264</v>
      </c>
      <c r="H555" s="91" t="s">
        <v>4265</v>
      </c>
      <c r="I555" s="90" t="s">
        <v>4266</v>
      </c>
      <c r="J555" s="19">
        <v>45689</v>
      </c>
      <c r="K555" s="17" t="s">
        <v>18</v>
      </c>
      <c r="L555" s="208">
        <v>45342</v>
      </c>
      <c r="M555" s="13"/>
      <c r="N555" s="13"/>
      <c r="O555" s="13"/>
      <c r="P555" s="13"/>
      <c r="Q555" s="13"/>
    </row>
    <row r="556" spans="1:17" ht="15.6" customHeight="1" thickBot="1" x14ac:dyDescent="0.3">
      <c r="A556" s="15" t="s">
        <v>4355</v>
      </c>
      <c r="B556" s="15" t="s">
        <v>3070</v>
      </c>
      <c r="C556" s="13" t="s">
        <v>4356</v>
      </c>
      <c r="D556" s="15" t="s">
        <v>162</v>
      </c>
      <c r="E556" s="17" t="s">
        <v>1814</v>
      </c>
      <c r="F556" s="18" t="s">
        <v>4357</v>
      </c>
      <c r="G556" s="15"/>
      <c r="H556" s="91" t="s">
        <v>4358</v>
      </c>
      <c r="I556" s="90" t="s">
        <v>4359</v>
      </c>
      <c r="J556" s="19">
        <v>45352</v>
      </c>
      <c r="K556" s="17" t="s">
        <v>18</v>
      </c>
      <c r="L556" s="208">
        <v>44978</v>
      </c>
      <c r="M556" s="13"/>
      <c r="N556" s="13"/>
      <c r="O556" s="13"/>
      <c r="P556" s="14"/>
      <c r="Q556" s="14"/>
    </row>
    <row r="557" spans="1:17" ht="15.6" customHeight="1" thickBot="1" x14ac:dyDescent="0.3">
      <c r="A557" s="15" t="s">
        <v>4267</v>
      </c>
      <c r="B557" s="15" t="s">
        <v>4268</v>
      </c>
      <c r="C557" s="13" t="s">
        <v>4269</v>
      </c>
      <c r="D557" s="15" t="s">
        <v>4270</v>
      </c>
      <c r="E557" s="17" t="s">
        <v>1814</v>
      </c>
      <c r="F557" s="18" t="s">
        <v>4271</v>
      </c>
      <c r="G557" s="15"/>
      <c r="H557" s="107" t="s">
        <v>4451</v>
      </c>
      <c r="I557" s="90" t="s">
        <v>4272</v>
      </c>
      <c r="J557" s="19">
        <v>45689</v>
      </c>
      <c r="K557" s="17" t="s">
        <v>18</v>
      </c>
      <c r="L557" s="208">
        <v>45315</v>
      </c>
      <c r="M557" s="13"/>
      <c r="N557" s="13"/>
      <c r="O557" s="13"/>
      <c r="P557" s="14"/>
      <c r="Q557" s="14"/>
    </row>
    <row r="558" spans="1:17" ht="15.6" customHeight="1" thickBot="1" x14ac:dyDescent="0.3">
      <c r="A558" s="15" t="s">
        <v>4273</v>
      </c>
      <c r="B558" s="15" t="s">
        <v>4274</v>
      </c>
      <c r="C558" s="13"/>
      <c r="D558" s="15" t="s">
        <v>438</v>
      </c>
      <c r="E558" s="17" t="s">
        <v>1814</v>
      </c>
      <c r="F558" s="18" t="s">
        <v>4275</v>
      </c>
      <c r="G558" s="15" t="s">
        <v>4276</v>
      </c>
      <c r="H558" s="91"/>
      <c r="I558" s="90" t="s">
        <v>4277</v>
      </c>
      <c r="J558" s="19">
        <v>45689</v>
      </c>
      <c r="K558" s="17" t="s">
        <v>18</v>
      </c>
      <c r="L558" s="208">
        <v>45369</v>
      </c>
      <c r="M558" s="13"/>
      <c r="N558" s="13"/>
      <c r="O558" s="13"/>
      <c r="P558" s="14"/>
      <c r="Q558" s="14"/>
    </row>
    <row r="559" spans="1:17" ht="15.6" customHeight="1" thickBot="1" x14ac:dyDescent="0.3">
      <c r="A559" s="15" t="s">
        <v>4314</v>
      </c>
      <c r="B559" s="15" t="s">
        <v>4315</v>
      </c>
      <c r="C559" s="13"/>
      <c r="D559" s="15" t="s">
        <v>4316</v>
      </c>
      <c r="E559" s="17" t="s">
        <v>1814</v>
      </c>
      <c r="F559" s="18" t="s">
        <v>4317</v>
      </c>
      <c r="G559" s="15"/>
      <c r="H559" s="91" t="s">
        <v>4318</v>
      </c>
      <c r="I559" s="90" t="s">
        <v>4319</v>
      </c>
      <c r="J559" s="19">
        <v>45717</v>
      </c>
      <c r="K559" s="17" t="s">
        <v>18</v>
      </c>
      <c r="L559" s="208">
        <v>45342</v>
      </c>
      <c r="M559" s="13"/>
      <c r="N559" s="13"/>
      <c r="O559" s="13"/>
      <c r="P559" s="14"/>
      <c r="Q559" s="14"/>
    </row>
    <row r="560" spans="1:17" ht="15.6" customHeight="1" thickBot="1" x14ac:dyDescent="0.3">
      <c r="A560" s="15" t="s">
        <v>4289</v>
      </c>
      <c r="B560" s="15" t="s">
        <v>4290</v>
      </c>
      <c r="C560" s="13"/>
      <c r="D560" s="15" t="s">
        <v>4291</v>
      </c>
      <c r="E560" s="17" t="s">
        <v>1814</v>
      </c>
      <c r="F560" s="18" t="s">
        <v>4292</v>
      </c>
      <c r="G560" s="15" t="s">
        <v>4293</v>
      </c>
      <c r="H560" s="91" t="s">
        <v>4294</v>
      </c>
      <c r="I560" s="90" t="s">
        <v>4295</v>
      </c>
      <c r="J560" s="19">
        <v>45323</v>
      </c>
      <c r="K560" s="95" t="s">
        <v>18</v>
      </c>
      <c r="L560" s="208">
        <v>44949</v>
      </c>
      <c r="M560" s="13"/>
      <c r="N560" s="13"/>
      <c r="O560" s="13"/>
      <c r="P560" s="14"/>
      <c r="Q560" s="14"/>
    </row>
    <row r="561" spans="1:17" ht="13.8" thickBot="1" x14ac:dyDescent="0.3">
      <c r="A561" s="15" t="s">
        <v>1840</v>
      </c>
      <c r="B561" s="15" t="s">
        <v>1841</v>
      </c>
      <c r="C561" s="15" t="s">
        <v>1842</v>
      </c>
      <c r="D561" s="15" t="s">
        <v>1843</v>
      </c>
      <c r="E561" s="17" t="s">
        <v>1814</v>
      </c>
      <c r="F561" s="18">
        <v>68669</v>
      </c>
      <c r="G561" s="5"/>
      <c r="H561" s="20" t="str">
        <f>HYPERLINK("mailto:villageofulysses@gmail.com","villageofulysses@gmail.com")</f>
        <v>villageofulysses@gmail.com</v>
      </c>
      <c r="I561" s="15" t="s">
        <v>1844</v>
      </c>
      <c r="J561" s="19">
        <v>45444</v>
      </c>
      <c r="K561" s="17" t="s">
        <v>18</v>
      </c>
      <c r="L561" s="208">
        <v>45120</v>
      </c>
      <c r="M561" s="13"/>
      <c r="N561" s="13"/>
      <c r="O561" s="13"/>
      <c r="P561" s="14"/>
      <c r="Q561" s="14"/>
    </row>
    <row r="562" spans="1:17" ht="15.6" customHeight="1" thickBot="1" x14ac:dyDescent="0.3">
      <c r="A562" s="15" t="s">
        <v>4278</v>
      </c>
      <c r="B562" s="15" t="s">
        <v>3550</v>
      </c>
      <c r="C562" s="15"/>
      <c r="D562" s="15" t="s">
        <v>4279</v>
      </c>
      <c r="E562" s="17" t="s">
        <v>1814</v>
      </c>
      <c r="F562" s="18" t="s">
        <v>4280</v>
      </c>
      <c r="G562" s="5" t="s">
        <v>4281</v>
      </c>
      <c r="H562" s="91" t="s">
        <v>4282</v>
      </c>
      <c r="I562" s="15" t="s">
        <v>4283</v>
      </c>
      <c r="J562" s="19">
        <v>45689</v>
      </c>
      <c r="K562" s="17" t="s">
        <v>18</v>
      </c>
      <c r="L562" s="208">
        <v>45315</v>
      </c>
      <c r="M562" s="13"/>
      <c r="N562" s="13"/>
      <c r="O562" s="13"/>
      <c r="P562" s="13"/>
      <c r="Q562" s="13"/>
    </row>
    <row r="563" spans="1:17" ht="15.6" customHeight="1" thickBot="1" x14ac:dyDescent="0.3">
      <c r="A563" s="15" t="s">
        <v>4360</v>
      </c>
      <c r="B563" s="15" t="s">
        <v>4394</v>
      </c>
      <c r="C563" s="15"/>
      <c r="D563" s="15" t="s">
        <v>4361</v>
      </c>
      <c r="E563" s="17" t="s">
        <v>1814</v>
      </c>
      <c r="F563" s="18" t="s">
        <v>4362</v>
      </c>
      <c r="G563" s="5" t="s">
        <v>4363</v>
      </c>
      <c r="H563" s="91" t="s">
        <v>4364</v>
      </c>
      <c r="I563" s="15" t="s">
        <v>4365</v>
      </c>
      <c r="J563" s="19">
        <v>45717</v>
      </c>
      <c r="K563" s="17" t="s">
        <v>18</v>
      </c>
      <c r="L563" s="208">
        <v>45355</v>
      </c>
      <c r="M563" s="13"/>
      <c r="N563" s="13"/>
      <c r="O563" s="13"/>
      <c r="P563" s="14"/>
      <c r="Q563" s="14"/>
    </row>
    <row r="564" spans="1:17" ht="15.6" customHeight="1" thickBot="1" x14ac:dyDescent="0.3">
      <c r="A564" s="15" t="s">
        <v>4308</v>
      </c>
      <c r="B564" s="15" t="s">
        <v>4747</v>
      </c>
      <c r="C564" s="15"/>
      <c r="D564" s="15" t="s">
        <v>4309</v>
      </c>
      <c r="E564" s="17" t="s">
        <v>1814</v>
      </c>
      <c r="F564" s="18" t="s">
        <v>4310</v>
      </c>
      <c r="G564" s="15" t="s">
        <v>4311</v>
      </c>
      <c r="H564" s="147" t="s">
        <v>4312</v>
      </c>
      <c r="I564" s="15" t="s">
        <v>4313</v>
      </c>
      <c r="J564" s="19">
        <v>45717</v>
      </c>
      <c r="K564" s="17" t="s">
        <v>18</v>
      </c>
      <c r="L564" s="208">
        <v>45330</v>
      </c>
      <c r="M564" s="13"/>
      <c r="N564" s="13"/>
      <c r="O564" s="13"/>
      <c r="P564" s="14"/>
      <c r="Q564" s="14"/>
    </row>
    <row r="565" spans="1:17" ht="15.6" customHeight="1" thickBot="1" x14ac:dyDescent="0.3">
      <c r="A565" s="6" t="s">
        <v>1848</v>
      </c>
      <c r="B565" s="6" t="s">
        <v>1849</v>
      </c>
      <c r="C565" s="7"/>
      <c r="D565" s="6" t="s">
        <v>1850</v>
      </c>
      <c r="E565" s="8" t="s">
        <v>1847</v>
      </c>
      <c r="F565" s="9">
        <v>3275</v>
      </c>
      <c r="G565" s="6" t="s">
        <v>1851</v>
      </c>
      <c r="H565" s="12" t="str">
        <f>HYPERLINK("mailto:pembrokewaterworks@comcast.net","pembrokewaterworks@comcast.net")</f>
        <v>pembrokewaterworks@comcast.net</v>
      </c>
      <c r="I565" s="6" t="s">
        <v>1852</v>
      </c>
      <c r="J565" s="11">
        <v>45444</v>
      </c>
      <c r="K565" s="8" t="s">
        <v>18</v>
      </c>
      <c r="L565" s="208">
        <v>45042</v>
      </c>
      <c r="M565" s="13"/>
      <c r="N565" s="13"/>
      <c r="O565" s="13"/>
      <c r="P565" s="14"/>
      <c r="Q565" s="14"/>
    </row>
    <row r="566" spans="1:17" ht="15.6" customHeight="1" thickBot="1" x14ac:dyDescent="0.3">
      <c r="A566" s="6" t="s">
        <v>1853</v>
      </c>
      <c r="B566" s="6" t="s">
        <v>1854</v>
      </c>
      <c r="C566" s="7"/>
      <c r="D566" s="6" t="s">
        <v>1855</v>
      </c>
      <c r="E566" s="8" t="s">
        <v>1847</v>
      </c>
      <c r="F566" s="9">
        <v>3244</v>
      </c>
      <c r="G566" s="6" t="s">
        <v>4786</v>
      </c>
      <c r="H566" s="112" t="s">
        <v>4769</v>
      </c>
      <c r="I566" s="6" t="s">
        <v>4787</v>
      </c>
      <c r="J566" s="11">
        <v>45474</v>
      </c>
      <c r="K566" s="8" t="s">
        <v>18</v>
      </c>
      <c r="L566" s="208">
        <v>45085</v>
      </c>
      <c r="M566" s="13"/>
      <c r="N566" s="13"/>
      <c r="O566" s="13"/>
      <c r="P566" s="14"/>
      <c r="Q566" s="14"/>
    </row>
    <row r="567" spans="1:17" ht="15.6" customHeight="1" thickBot="1" x14ac:dyDescent="0.3">
      <c r="A567" s="6" t="s">
        <v>1856</v>
      </c>
      <c r="B567" s="6" t="s">
        <v>1857</v>
      </c>
      <c r="C567" s="7"/>
      <c r="D567" s="6" t="s">
        <v>1858</v>
      </c>
      <c r="E567" s="8" t="s">
        <v>1847</v>
      </c>
      <c r="F567" s="9">
        <v>3457</v>
      </c>
      <c r="G567" s="6" t="s">
        <v>1859</v>
      </c>
      <c r="H567" s="10"/>
      <c r="I567" s="6" t="s">
        <v>1860</v>
      </c>
      <c r="J567" s="11">
        <v>45566</v>
      </c>
      <c r="K567" s="8" t="s">
        <v>18</v>
      </c>
      <c r="L567" s="208">
        <v>45190</v>
      </c>
      <c r="M567" s="13"/>
      <c r="N567" s="13"/>
      <c r="O567" s="13"/>
      <c r="P567" s="14"/>
      <c r="Q567" s="14"/>
    </row>
    <row r="568" spans="1:17" ht="15.6" customHeight="1" thickBot="1" x14ac:dyDescent="0.3">
      <c r="A568" s="6" t="s">
        <v>1861</v>
      </c>
      <c r="B568" s="6" t="s">
        <v>1862</v>
      </c>
      <c r="C568" s="7"/>
      <c r="D568" s="6" t="s">
        <v>942</v>
      </c>
      <c r="E568" s="8" t="s">
        <v>1847</v>
      </c>
      <c r="F568" s="9">
        <v>3284</v>
      </c>
      <c r="G568" s="6" t="s">
        <v>1863</v>
      </c>
      <c r="H568" s="10"/>
      <c r="I568" s="6" t="s">
        <v>1864</v>
      </c>
      <c r="J568" s="11">
        <v>45566</v>
      </c>
      <c r="K568" s="8" t="s">
        <v>18</v>
      </c>
      <c r="L568" s="208">
        <v>45190</v>
      </c>
      <c r="M568" s="13"/>
      <c r="N568" s="13"/>
      <c r="O568" s="13"/>
      <c r="P568" s="14"/>
      <c r="Q568" s="14"/>
    </row>
    <row r="569" spans="1:17" ht="15.6" customHeight="1" thickBot="1" x14ac:dyDescent="0.3">
      <c r="A569" s="6" t="s">
        <v>1865</v>
      </c>
      <c r="B569" s="6" t="s">
        <v>1866</v>
      </c>
      <c r="C569" s="7"/>
      <c r="D569" s="6" t="s">
        <v>517</v>
      </c>
      <c r="E569" s="8" t="s">
        <v>1847</v>
      </c>
      <c r="F569" s="9">
        <v>3280</v>
      </c>
      <c r="G569" s="6" t="s">
        <v>1867</v>
      </c>
      <c r="H569" s="242" t="str">
        <f>HYPERLINK("mailto:ethayer@washingtonnh.org","ethayer@washingtonnh.org")</f>
        <v>ethayer@washingtonnh.org</v>
      </c>
      <c r="I569" s="6" t="s">
        <v>1868</v>
      </c>
      <c r="J569" s="11">
        <v>45658</v>
      </c>
      <c r="K569" s="8" t="s">
        <v>18</v>
      </c>
      <c r="L569" s="208">
        <v>45330</v>
      </c>
      <c r="M569" s="13"/>
      <c r="N569" s="13"/>
      <c r="O569" s="13"/>
      <c r="P569" s="14"/>
      <c r="Q569" s="14"/>
    </row>
    <row r="570" spans="1:17" ht="15.6" customHeight="1" thickBot="1" x14ac:dyDescent="0.3">
      <c r="A570" s="15" t="s">
        <v>1869</v>
      </c>
      <c r="B570" s="15" t="s">
        <v>1870</v>
      </c>
      <c r="C570" s="15" t="s">
        <v>1871</v>
      </c>
      <c r="D570" s="15" t="s">
        <v>1872</v>
      </c>
      <c r="E570" s="17" t="s">
        <v>1873</v>
      </c>
      <c r="F570" s="18">
        <v>8075</v>
      </c>
      <c r="G570" s="15" t="s">
        <v>1874</v>
      </c>
      <c r="H570" s="20" t="str">
        <f>HYPERLINK("mailto:james.turcich@delranfire.org","james.turcich@delranfire.org")</f>
        <v>james.turcich@delranfire.org</v>
      </c>
      <c r="I570" s="75" t="s">
        <v>4158</v>
      </c>
      <c r="J570" s="19">
        <v>45444</v>
      </c>
      <c r="K570" s="17" t="s">
        <v>18</v>
      </c>
      <c r="L570" s="208">
        <v>45061</v>
      </c>
      <c r="M570" s="13"/>
      <c r="N570" s="13"/>
      <c r="O570" s="13"/>
      <c r="P570" s="14"/>
      <c r="Q570" s="14"/>
    </row>
    <row r="571" spans="1:17" ht="15.6" customHeight="1" thickBot="1" x14ac:dyDescent="0.3">
      <c r="A571" s="68" t="s">
        <v>1876</v>
      </c>
      <c r="B571" s="68" t="s">
        <v>1877</v>
      </c>
      <c r="C571" s="73"/>
      <c r="D571" s="68" t="s">
        <v>369</v>
      </c>
      <c r="E571" s="69" t="s">
        <v>1875</v>
      </c>
      <c r="F571" s="70">
        <v>88120</v>
      </c>
      <c r="G571" s="68" t="s">
        <v>1878</v>
      </c>
      <c r="H571" s="71" t="str">
        <f>HYPERLINK("mailto:vlgofgrady@plateautel.net","vlgofgrady@plateautel.net")</f>
        <v>vlgofgrady@plateautel.net</v>
      </c>
      <c r="I571" s="76" t="s">
        <v>1879</v>
      </c>
      <c r="J571" s="72">
        <v>45689</v>
      </c>
      <c r="K571" s="69" t="s">
        <v>18</v>
      </c>
      <c r="L571" s="208">
        <v>45315</v>
      </c>
      <c r="M571" s="13"/>
      <c r="N571" s="13"/>
      <c r="O571" s="13"/>
      <c r="P571" s="14"/>
      <c r="Q571" s="14"/>
    </row>
    <row r="572" spans="1:17" ht="15.6" customHeight="1" thickBot="1" x14ac:dyDescent="0.3">
      <c r="A572" s="68" t="s">
        <v>1880</v>
      </c>
      <c r="B572" s="68" t="s">
        <v>1881</v>
      </c>
      <c r="C572" s="68" t="s">
        <v>1882</v>
      </c>
      <c r="D572" s="68" t="s">
        <v>1883</v>
      </c>
      <c r="E572" s="69" t="s">
        <v>1875</v>
      </c>
      <c r="F572" s="70">
        <v>87021</v>
      </c>
      <c r="G572" s="68" t="s">
        <v>5081</v>
      </c>
      <c r="H572" s="230" t="s">
        <v>5082</v>
      </c>
      <c r="I572" s="76" t="s">
        <v>1884</v>
      </c>
      <c r="J572" s="72">
        <v>45627</v>
      </c>
      <c r="K572" s="69" t="s">
        <v>18</v>
      </c>
      <c r="L572" s="208">
        <v>45230</v>
      </c>
      <c r="M572" s="13"/>
      <c r="N572" s="13"/>
      <c r="O572" s="13"/>
      <c r="P572" s="14"/>
      <c r="Q572" s="14"/>
    </row>
    <row r="573" spans="1:17" ht="15.6" customHeight="1" thickBot="1" x14ac:dyDescent="0.3">
      <c r="A573" s="61" t="s">
        <v>1885</v>
      </c>
      <c r="B573" s="61" t="s">
        <v>1886</v>
      </c>
      <c r="C573" s="62"/>
      <c r="D573" s="61" t="s">
        <v>1887</v>
      </c>
      <c r="E573" s="63" t="s">
        <v>1888</v>
      </c>
      <c r="F573" s="64">
        <v>13021</v>
      </c>
      <c r="G573" s="61" t="s">
        <v>4979</v>
      </c>
      <c r="H573" s="107" t="s">
        <v>5234</v>
      </c>
      <c r="I573" s="61" t="s">
        <v>5055</v>
      </c>
      <c r="J573" s="66">
        <v>45566</v>
      </c>
      <c r="K573" s="63" t="s">
        <v>18</v>
      </c>
      <c r="L573" s="208">
        <v>45190</v>
      </c>
      <c r="M573" s="13"/>
      <c r="N573" s="13"/>
      <c r="O573" s="13"/>
      <c r="P573" s="14"/>
      <c r="Q573" s="14"/>
    </row>
    <row r="574" spans="1:17" ht="15.6" customHeight="1" thickBot="1" x14ac:dyDescent="0.3">
      <c r="A574" s="61" t="s">
        <v>1889</v>
      </c>
      <c r="B574" s="61" t="s">
        <v>1890</v>
      </c>
      <c r="C574" s="61" t="s">
        <v>1891</v>
      </c>
      <c r="D574" s="61" t="s">
        <v>1892</v>
      </c>
      <c r="E574" s="63" t="s">
        <v>1888</v>
      </c>
      <c r="F574" s="64">
        <v>11941</v>
      </c>
      <c r="G574" s="61" t="s">
        <v>1893</v>
      </c>
      <c r="H574" s="65" t="str">
        <f>HYPERLINK("mailto:efd124@hotmail.com","efd124@hotmail.com")</f>
        <v>efd124@hotmail.com</v>
      </c>
      <c r="I574" s="67"/>
      <c r="J574" s="66">
        <v>45566</v>
      </c>
      <c r="K574" s="63" t="s">
        <v>18</v>
      </c>
      <c r="L574" s="208">
        <v>45168</v>
      </c>
      <c r="M574" s="13"/>
      <c r="N574" s="13"/>
      <c r="O574" s="13"/>
      <c r="P574" s="14"/>
      <c r="Q574" s="14"/>
    </row>
    <row r="575" spans="1:17" ht="15.6" customHeight="1" thickBot="1" x14ac:dyDescent="0.3">
      <c r="A575" s="61" t="s">
        <v>1894</v>
      </c>
      <c r="B575" s="61" t="s">
        <v>1319</v>
      </c>
      <c r="C575" s="62"/>
      <c r="D575" s="61" t="s">
        <v>1895</v>
      </c>
      <c r="E575" s="63" t="s">
        <v>1888</v>
      </c>
      <c r="F575" s="64">
        <v>11786</v>
      </c>
      <c r="G575" s="67"/>
      <c r="H575" s="65" t="str">
        <f>HYPERLINK("mailto:esbrpfd@aol.com","esbrpfd@aol.com")</f>
        <v>esbrpfd@aol.com</v>
      </c>
      <c r="I575" s="61" t="s">
        <v>1896</v>
      </c>
      <c r="J575" s="66">
        <v>45536</v>
      </c>
      <c r="K575" s="63" t="s">
        <v>18</v>
      </c>
      <c r="L575" s="208">
        <v>45147</v>
      </c>
      <c r="M575" s="13"/>
      <c r="N575" s="13"/>
      <c r="O575" s="13"/>
      <c r="P575" s="14"/>
      <c r="Q575" s="14"/>
    </row>
    <row r="576" spans="1:17" ht="15.6" customHeight="1" thickBot="1" x14ac:dyDescent="0.3">
      <c r="A576" s="61" t="s">
        <v>1897</v>
      </c>
      <c r="B576" s="61" t="s">
        <v>1898</v>
      </c>
      <c r="C576" s="62"/>
      <c r="D576" s="61" t="s">
        <v>1899</v>
      </c>
      <c r="E576" s="63" t="s">
        <v>1888</v>
      </c>
      <c r="F576" s="64">
        <v>14850</v>
      </c>
      <c r="G576" s="282" t="s">
        <v>4546</v>
      </c>
      <c r="H576" s="65"/>
      <c r="I576" s="61" t="s">
        <v>1900</v>
      </c>
      <c r="J576" s="66">
        <v>45566</v>
      </c>
      <c r="K576" s="63" t="s">
        <v>18</v>
      </c>
      <c r="L576" s="208">
        <v>45198</v>
      </c>
      <c r="M576" s="13"/>
      <c r="N576" s="13"/>
      <c r="O576" s="13"/>
      <c r="P576" s="14"/>
      <c r="Q576" s="14"/>
    </row>
    <row r="577" spans="1:17" ht="15.6" customHeight="1" thickBot="1" x14ac:dyDescent="0.3">
      <c r="A577" s="61" t="s">
        <v>5500</v>
      </c>
      <c r="B577" s="61" t="s">
        <v>5499</v>
      </c>
      <c r="C577" s="62"/>
      <c r="D577" s="61" t="s">
        <v>5498</v>
      </c>
      <c r="E577" s="63" t="s">
        <v>1888</v>
      </c>
      <c r="F577" s="64">
        <v>13493</v>
      </c>
      <c r="G577" s="61" t="s">
        <v>5497</v>
      </c>
      <c r="H577" s="67"/>
      <c r="I577" s="61" t="s">
        <v>5496</v>
      </c>
      <c r="J577" s="66">
        <v>45597</v>
      </c>
      <c r="K577" s="63" t="s">
        <v>18</v>
      </c>
      <c r="L577" s="208">
        <v>45355</v>
      </c>
      <c r="M577" s="13"/>
      <c r="N577" s="13"/>
      <c r="O577" s="13"/>
      <c r="P577" s="14"/>
      <c r="Q577" s="14"/>
    </row>
    <row r="578" spans="1:17" ht="15.6" customHeight="1" thickBot="1" x14ac:dyDescent="0.3">
      <c r="A578" s="61" t="s">
        <v>1901</v>
      </c>
      <c r="B578" s="61" t="s">
        <v>1902</v>
      </c>
      <c r="C578" s="62"/>
      <c r="D578" s="61" t="s">
        <v>1903</v>
      </c>
      <c r="E578" s="63" t="s">
        <v>1888</v>
      </c>
      <c r="F578" s="64">
        <v>13903</v>
      </c>
      <c r="G578" s="61" t="s">
        <v>1904</v>
      </c>
      <c r="H578" s="67"/>
      <c r="I578" s="61" t="s">
        <v>1905</v>
      </c>
      <c r="J578" s="66">
        <v>45536</v>
      </c>
      <c r="K578" s="63" t="s">
        <v>18</v>
      </c>
      <c r="L578" s="208">
        <v>45147</v>
      </c>
      <c r="M578" s="13"/>
      <c r="N578" s="13"/>
      <c r="O578" s="13"/>
      <c r="P578" s="14"/>
      <c r="Q578" s="14"/>
    </row>
    <row r="579" spans="1:17" ht="15.6" customHeight="1" thickBot="1" x14ac:dyDescent="0.3">
      <c r="A579" s="61" t="s">
        <v>1906</v>
      </c>
      <c r="B579" s="61" t="s">
        <v>1907</v>
      </c>
      <c r="C579" s="62"/>
      <c r="D579" s="61" t="s">
        <v>1908</v>
      </c>
      <c r="E579" s="63" t="s">
        <v>1888</v>
      </c>
      <c r="F579" s="64">
        <v>10512</v>
      </c>
      <c r="G579" s="61" t="s">
        <v>1909</v>
      </c>
      <c r="H579" s="65" t="str">
        <f>HYPERLINK("mailto:highwaykent@townofkentny.gov","highwaykent@townofkentny.gov")</f>
        <v>highwaykent@townofkentny.gov</v>
      </c>
      <c r="I579" s="61" t="s">
        <v>1910</v>
      </c>
      <c r="J579" s="66">
        <v>45566</v>
      </c>
      <c r="K579" s="63" t="s">
        <v>18</v>
      </c>
      <c r="L579" s="208">
        <v>45180</v>
      </c>
      <c r="M579" s="13"/>
      <c r="N579" s="13"/>
      <c r="O579" s="13"/>
      <c r="P579" s="14"/>
      <c r="Q579" s="14"/>
    </row>
    <row r="580" spans="1:17" ht="15.6" customHeight="1" thickBot="1" x14ac:dyDescent="0.3">
      <c r="A580" s="61" t="s">
        <v>1912</v>
      </c>
      <c r="B580" s="61" t="s">
        <v>1913</v>
      </c>
      <c r="C580" s="62"/>
      <c r="D580" s="61" t="s">
        <v>1914</v>
      </c>
      <c r="E580" s="63" t="s">
        <v>1888</v>
      </c>
      <c r="F580" s="64">
        <v>13342</v>
      </c>
      <c r="G580" s="61" t="s">
        <v>3825</v>
      </c>
      <c r="H580" s="295" t="s">
        <v>3826</v>
      </c>
      <c r="I580" s="61" t="s">
        <v>1915</v>
      </c>
      <c r="J580" s="66">
        <v>45536</v>
      </c>
      <c r="K580" s="63" t="s">
        <v>18</v>
      </c>
      <c r="L580" s="208">
        <v>45168</v>
      </c>
      <c r="M580" s="13"/>
      <c r="N580" s="13"/>
      <c r="O580" s="13"/>
      <c r="P580" s="14"/>
      <c r="Q580" s="14"/>
    </row>
    <row r="581" spans="1:17" ht="12.75" customHeight="1" thickBot="1" x14ac:dyDescent="0.3">
      <c r="A581" s="61" t="s">
        <v>1916</v>
      </c>
      <c r="B581" s="61" t="s">
        <v>1917</v>
      </c>
      <c r="C581" s="62"/>
      <c r="D581" s="61" t="s">
        <v>1709</v>
      </c>
      <c r="E581" s="63" t="s">
        <v>1888</v>
      </c>
      <c r="F581" s="64" t="s">
        <v>1918</v>
      </c>
      <c r="G581" s="67"/>
      <c r="H581" s="67"/>
      <c r="I581" s="61" t="s">
        <v>1919</v>
      </c>
      <c r="J581" s="66">
        <v>45597</v>
      </c>
      <c r="K581" s="63" t="s">
        <v>18</v>
      </c>
      <c r="L581" s="208">
        <v>45230</v>
      </c>
      <c r="M581" s="13"/>
      <c r="N581" s="13"/>
      <c r="O581" s="13"/>
      <c r="P581" s="14"/>
      <c r="Q581" s="14"/>
    </row>
    <row r="582" spans="1:17" ht="15.6" customHeight="1" thickBot="1" x14ac:dyDescent="0.3">
      <c r="A582" s="61" t="s">
        <v>1920</v>
      </c>
      <c r="B582" s="61" t="s">
        <v>1921</v>
      </c>
      <c r="C582" s="62"/>
      <c r="D582" s="61" t="s">
        <v>1922</v>
      </c>
      <c r="E582" s="63" t="s">
        <v>1888</v>
      </c>
      <c r="F582" s="64">
        <v>13684</v>
      </c>
      <c r="G582" s="61" t="s">
        <v>4958</v>
      </c>
      <c r="H582" s="313" t="str">
        <f>HYPERLINK("mailto:russellclerk@centralny.twcbc.com","russellclerk@centralny.twcbc.com")</f>
        <v>russellclerk@centralny.twcbc.com</v>
      </c>
      <c r="I582" s="61" t="s">
        <v>1923</v>
      </c>
      <c r="J582" s="66">
        <v>45566</v>
      </c>
      <c r="K582" s="63" t="s">
        <v>18</v>
      </c>
      <c r="L582" s="208">
        <v>45272</v>
      </c>
      <c r="M582" s="13"/>
      <c r="N582" s="13"/>
      <c r="O582" s="13"/>
      <c r="P582" s="14"/>
      <c r="Q582" s="14"/>
    </row>
    <row r="583" spans="1:17" ht="15.6" customHeight="1" thickBot="1" x14ac:dyDescent="0.3">
      <c r="A583" s="61" t="s">
        <v>1924</v>
      </c>
      <c r="B583" s="61" t="s">
        <v>1925</v>
      </c>
      <c r="C583" s="62"/>
      <c r="D583" s="61" t="s">
        <v>1926</v>
      </c>
      <c r="E583" s="63" t="s">
        <v>1888</v>
      </c>
      <c r="F583" s="64">
        <v>10509</v>
      </c>
      <c r="G583" s="61" t="s">
        <v>4051</v>
      </c>
      <c r="H583" s="228" t="s">
        <v>4052</v>
      </c>
      <c r="I583" s="61" t="s">
        <v>1927</v>
      </c>
      <c r="J583" s="66">
        <v>45627</v>
      </c>
      <c r="K583" s="63" t="s">
        <v>18</v>
      </c>
      <c r="L583" s="208">
        <v>45238</v>
      </c>
      <c r="M583" s="13"/>
      <c r="N583" s="13"/>
      <c r="O583" s="13"/>
      <c r="P583" s="14"/>
      <c r="Q583" s="14"/>
    </row>
    <row r="584" spans="1:17" ht="15.6" customHeight="1" thickBot="1" x14ac:dyDescent="0.3">
      <c r="A584" s="61" t="s">
        <v>5438</v>
      </c>
      <c r="B584" s="61" t="s">
        <v>5439</v>
      </c>
      <c r="C584" s="62"/>
      <c r="D584" s="61" t="s">
        <v>5440</v>
      </c>
      <c r="E584" s="63" t="s">
        <v>1888</v>
      </c>
      <c r="F584" s="64">
        <v>13317</v>
      </c>
      <c r="G584" s="61" t="s">
        <v>5441</v>
      </c>
      <c r="H584" s="302" t="s">
        <v>5442</v>
      </c>
      <c r="I584" s="61" t="s">
        <v>5443</v>
      </c>
      <c r="J584" s="66">
        <v>45627</v>
      </c>
      <c r="K584" s="63" t="s">
        <v>18</v>
      </c>
      <c r="L584" s="208">
        <v>45330</v>
      </c>
      <c r="M584" s="13"/>
      <c r="N584" s="13"/>
      <c r="O584" s="13"/>
      <c r="P584" s="13"/>
      <c r="Q584" s="13"/>
    </row>
    <row r="585" spans="1:17" ht="15.6" customHeight="1" thickBot="1" x14ac:dyDescent="0.3">
      <c r="A585" s="6" t="s">
        <v>1929</v>
      </c>
      <c r="B585" s="6" t="s">
        <v>1930</v>
      </c>
      <c r="C585" s="7"/>
      <c r="D585" s="6" t="s">
        <v>1931</v>
      </c>
      <c r="E585" s="8" t="s">
        <v>1928</v>
      </c>
      <c r="F585" s="9">
        <v>73719</v>
      </c>
      <c r="G585" s="6" t="s">
        <v>1932</v>
      </c>
      <c r="H585" s="12" t="str">
        <f>HYPERLINK("mailto:alfagram@sctelcom.net","alfagram@sctelcom.net")</f>
        <v>alfagram@sctelcom.net</v>
      </c>
      <c r="I585" s="6" t="s">
        <v>1933</v>
      </c>
      <c r="J585" s="11">
        <v>45627</v>
      </c>
      <c r="K585" s="8" t="s">
        <v>18</v>
      </c>
      <c r="L585" s="208">
        <v>45315</v>
      </c>
      <c r="M585" s="13"/>
      <c r="N585" s="13"/>
      <c r="O585" s="13"/>
      <c r="P585" s="14"/>
      <c r="Q585" s="14"/>
    </row>
    <row r="586" spans="1:17" ht="15.6" customHeight="1" thickBot="1" x14ac:dyDescent="0.3">
      <c r="A586" s="6" t="s">
        <v>1934</v>
      </c>
      <c r="B586" s="6" t="s">
        <v>1935</v>
      </c>
      <c r="C586" s="7"/>
      <c r="D586" s="6" t="s">
        <v>1936</v>
      </c>
      <c r="E586" s="8" t="s">
        <v>1928</v>
      </c>
      <c r="F586" s="9">
        <v>74002</v>
      </c>
      <c r="G586" s="10"/>
      <c r="H586" s="12" t="str">
        <f>HYPERLINK("mailto:larakelley@windstream.net","larakelley@windstream.net")</f>
        <v>larakelley@windstream.net</v>
      </c>
      <c r="I586" s="6" t="s">
        <v>1937</v>
      </c>
      <c r="J586" s="11">
        <v>45536</v>
      </c>
      <c r="K586" s="8" t="s">
        <v>18</v>
      </c>
      <c r="L586" s="208">
        <v>45157</v>
      </c>
      <c r="M586" s="13"/>
      <c r="N586" s="13"/>
      <c r="O586" s="13"/>
      <c r="P586" s="14"/>
      <c r="Q586" s="14"/>
    </row>
    <row r="587" spans="1:17" ht="15.6" customHeight="1" thickBot="1" x14ac:dyDescent="0.3">
      <c r="A587" s="6" t="s">
        <v>1938</v>
      </c>
      <c r="B587" s="6" t="s">
        <v>1753</v>
      </c>
      <c r="C587" s="7"/>
      <c r="D587" s="6" t="s">
        <v>1939</v>
      </c>
      <c r="E587" s="8" t="s">
        <v>1928</v>
      </c>
      <c r="F587" s="9">
        <v>74728</v>
      </c>
      <c r="G587" s="6" t="s">
        <v>1940</v>
      </c>
      <c r="H587" s="12" t="str">
        <f>HYPERLINK("mailto:bbow@pine-net.com","bbow@pine-net.com")</f>
        <v>bbow@pine-net.com</v>
      </c>
      <c r="I587" s="6" t="s">
        <v>1941</v>
      </c>
      <c r="J587" s="11">
        <v>45748</v>
      </c>
      <c r="K587" s="8" t="s">
        <v>18</v>
      </c>
      <c r="L587" s="208">
        <v>45355</v>
      </c>
      <c r="M587" s="13"/>
      <c r="N587" s="13"/>
      <c r="O587" s="13"/>
      <c r="P587" s="14"/>
      <c r="Q587" s="14"/>
    </row>
    <row r="588" spans="1:17" ht="15.6" customHeight="1" thickBot="1" x14ac:dyDescent="0.3">
      <c r="A588" s="6" t="s">
        <v>1942</v>
      </c>
      <c r="B588" s="6" t="s">
        <v>4378</v>
      </c>
      <c r="C588" s="7"/>
      <c r="D588" s="6" t="s">
        <v>1943</v>
      </c>
      <c r="E588" s="8" t="s">
        <v>1928</v>
      </c>
      <c r="F588" s="9" t="s">
        <v>4379</v>
      </c>
      <c r="G588" s="6" t="s">
        <v>4376</v>
      </c>
      <c r="H588" s="124" t="s">
        <v>4377</v>
      </c>
      <c r="I588" s="6" t="s">
        <v>1944</v>
      </c>
      <c r="J588" s="11">
        <v>45748</v>
      </c>
      <c r="K588" s="8" t="s">
        <v>18</v>
      </c>
      <c r="L588" s="208">
        <v>45355</v>
      </c>
      <c r="M588" s="13"/>
      <c r="N588" s="13"/>
      <c r="O588" s="13"/>
      <c r="P588" s="14"/>
      <c r="Q588" s="14"/>
    </row>
    <row r="589" spans="1:17" ht="15.6" customHeight="1" thickBot="1" x14ac:dyDescent="0.3">
      <c r="A589" s="6" t="s">
        <v>1948</v>
      </c>
      <c r="B589" s="6" t="s">
        <v>1949</v>
      </c>
      <c r="C589" s="7"/>
      <c r="D589" s="6" t="s">
        <v>1950</v>
      </c>
      <c r="E589" s="8" t="s">
        <v>1928</v>
      </c>
      <c r="F589" s="9">
        <v>73029</v>
      </c>
      <c r="G589" s="6" t="s">
        <v>5131</v>
      </c>
      <c r="H589" s="292" t="s">
        <v>5132</v>
      </c>
      <c r="I589" s="6" t="s">
        <v>1951</v>
      </c>
      <c r="J589" s="11">
        <v>45383</v>
      </c>
      <c r="K589" s="8" t="s">
        <v>18</v>
      </c>
      <c r="L589" s="208">
        <v>44985</v>
      </c>
      <c r="M589" s="13"/>
      <c r="N589" s="13"/>
      <c r="O589" s="13"/>
      <c r="P589" s="13"/>
      <c r="Q589" s="13"/>
    </row>
    <row r="590" spans="1:17" ht="15.6" customHeight="1" thickBot="1" x14ac:dyDescent="0.3">
      <c r="A590" s="6" t="s">
        <v>4323</v>
      </c>
      <c r="B590" s="6" t="s">
        <v>1996</v>
      </c>
      <c r="C590" s="7"/>
      <c r="D590" s="6" t="s">
        <v>1997</v>
      </c>
      <c r="E590" s="8" t="s">
        <v>1928</v>
      </c>
      <c r="F590" s="9" t="s">
        <v>1998</v>
      </c>
      <c r="G590" s="6"/>
      <c r="H590" s="204" t="s">
        <v>4655</v>
      </c>
      <c r="I590" s="6" t="s">
        <v>1999</v>
      </c>
      <c r="J590" s="11">
        <v>45689</v>
      </c>
      <c r="K590" s="8" t="s">
        <v>18</v>
      </c>
      <c r="L590" s="208">
        <v>45330</v>
      </c>
      <c r="M590" s="13"/>
      <c r="N590" s="13"/>
      <c r="O590" s="13"/>
      <c r="P590" s="14"/>
      <c r="Q590" s="14"/>
    </row>
    <row r="591" spans="1:17" ht="15.6" customHeight="1" thickBot="1" x14ac:dyDescent="0.3">
      <c r="A591" s="6" t="s">
        <v>1952</v>
      </c>
      <c r="B591" s="6" t="s">
        <v>1953</v>
      </c>
      <c r="C591" s="6" t="s">
        <v>1954</v>
      </c>
      <c r="D591" s="6" t="s">
        <v>1955</v>
      </c>
      <c r="E591" s="8" t="s">
        <v>1928</v>
      </c>
      <c r="F591" s="9">
        <v>73759</v>
      </c>
      <c r="G591" s="6" t="s">
        <v>1956</v>
      </c>
      <c r="H591" s="12" t="str">
        <f>HYPERLINK("mailto:cityofmedfordok@yahoo.com","cityofmedfordok@yahoo.com")</f>
        <v>cityofmedfordok@yahoo.com</v>
      </c>
      <c r="I591" s="6" t="s">
        <v>1957</v>
      </c>
      <c r="J591" s="11">
        <v>45536</v>
      </c>
      <c r="K591" s="8" t="s">
        <v>18</v>
      </c>
      <c r="L591" s="208">
        <v>45157</v>
      </c>
      <c r="M591" s="13"/>
      <c r="N591" s="13"/>
      <c r="O591" s="13"/>
      <c r="P591" s="14"/>
      <c r="Q591" s="14"/>
    </row>
    <row r="592" spans="1:17" ht="15.6" customHeight="1" thickBot="1" x14ac:dyDescent="0.3">
      <c r="A592" s="6" t="s">
        <v>1958</v>
      </c>
      <c r="B592" s="6" t="s">
        <v>1959</v>
      </c>
      <c r="C592" s="7"/>
      <c r="D592" s="6" t="s">
        <v>1960</v>
      </c>
      <c r="E592" s="8" t="s">
        <v>1928</v>
      </c>
      <c r="F592" s="9">
        <v>74447</v>
      </c>
      <c r="G592" s="6" t="s">
        <v>1961</v>
      </c>
      <c r="H592" s="12" t="str">
        <f>HYPERLINK("mailto:executivedirector@dfcaf.org","executivedirector@dfcaf.org")</f>
        <v>executivedirector@dfcaf.org</v>
      </c>
      <c r="I592" s="6" t="s">
        <v>1962</v>
      </c>
      <c r="J592" s="11">
        <v>45474</v>
      </c>
      <c r="K592" s="8" t="s">
        <v>18</v>
      </c>
      <c r="L592" s="208">
        <v>45180</v>
      </c>
      <c r="M592" s="13"/>
      <c r="N592" s="13"/>
      <c r="O592" s="13"/>
      <c r="P592" s="14"/>
      <c r="Q592" s="14"/>
    </row>
    <row r="593" spans="1:26" ht="15.6" customHeight="1" thickBot="1" x14ac:dyDescent="0.3">
      <c r="A593" s="6" t="s">
        <v>1963</v>
      </c>
      <c r="B593" s="6" t="s">
        <v>1964</v>
      </c>
      <c r="C593" s="7"/>
      <c r="D593" s="6" t="s">
        <v>1965</v>
      </c>
      <c r="E593" s="8" t="s">
        <v>1928</v>
      </c>
      <c r="F593" s="9">
        <v>73573</v>
      </c>
      <c r="G593" s="10"/>
      <c r="H593" s="12" t="s">
        <v>1966</v>
      </c>
      <c r="I593" s="6" t="s">
        <v>4730</v>
      </c>
      <c r="J593" s="11">
        <v>45748</v>
      </c>
      <c r="K593" s="8" t="s">
        <v>18</v>
      </c>
      <c r="L593" s="208">
        <v>45369</v>
      </c>
      <c r="M593" s="24" t="s">
        <v>1967</v>
      </c>
      <c r="N593" s="13"/>
      <c r="O593" s="13"/>
      <c r="P593" s="14"/>
      <c r="Q593" s="14"/>
    </row>
    <row r="594" spans="1:26" ht="15.6" customHeight="1" thickBot="1" x14ac:dyDescent="0.3">
      <c r="A594" s="6" t="s">
        <v>1968</v>
      </c>
      <c r="B594" s="6" t="s">
        <v>1969</v>
      </c>
      <c r="C594" s="7"/>
      <c r="D594" s="6" t="s">
        <v>1970</v>
      </c>
      <c r="E594" s="8" t="s">
        <v>1928</v>
      </c>
      <c r="F594" s="9">
        <v>73010</v>
      </c>
      <c r="G594" s="6" t="s">
        <v>4091</v>
      </c>
      <c r="H594" s="12" t="str">
        <f>HYPERLINK("mailto:mcdist3@pldi.net","mcdist3@pldi.net")</f>
        <v>mcdist3@pldi.net</v>
      </c>
      <c r="I594" s="6" t="s">
        <v>1971</v>
      </c>
      <c r="J594" s="11">
        <v>45748</v>
      </c>
      <c r="K594" s="8" t="s">
        <v>18</v>
      </c>
      <c r="L594" s="208">
        <v>45369</v>
      </c>
      <c r="M594" s="13"/>
      <c r="N594" s="13"/>
      <c r="O594" s="13"/>
      <c r="P594" s="14"/>
      <c r="Q594" s="14"/>
    </row>
    <row r="595" spans="1:26" ht="15.6" customHeight="1" thickBot="1" x14ac:dyDescent="0.3">
      <c r="A595" s="6" t="s">
        <v>1972</v>
      </c>
      <c r="B595" s="6" t="s">
        <v>1973</v>
      </c>
      <c r="C595" s="7"/>
      <c r="D595" s="6" t="s">
        <v>1974</v>
      </c>
      <c r="E595" s="8" t="s">
        <v>1928</v>
      </c>
      <c r="F595" s="9">
        <v>74070</v>
      </c>
      <c r="G595" s="6" t="s">
        <v>1975</v>
      </c>
      <c r="H595" s="12" t="str">
        <f>HYPERLINK("mailto:mcfdstation1@aol.com","mcfdstation1@aol.com")</f>
        <v>mcfdstation1@aol.com</v>
      </c>
      <c r="I595" s="6" t="s">
        <v>1976</v>
      </c>
      <c r="J595" s="11">
        <v>45413</v>
      </c>
      <c r="K595" s="8" t="s">
        <v>18</v>
      </c>
      <c r="L595" s="208">
        <v>45012</v>
      </c>
      <c r="M595" s="13"/>
      <c r="N595" s="13"/>
      <c r="O595" s="13"/>
      <c r="P595" s="14"/>
      <c r="Q595" s="14"/>
    </row>
    <row r="596" spans="1:26" ht="15.6" customHeight="1" thickBot="1" x14ac:dyDescent="0.3">
      <c r="A596" s="6" t="s">
        <v>1977</v>
      </c>
      <c r="B596" s="6" t="s">
        <v>1978</v>
      </c>
      <c r="C596" s="7"/>
      <c r="D596" s="6" t="s">
        <v>1979</v>
      </c>
      <c r="E596" s="8" t="s">
        <v>1928</v>
      </c>
      <c r="F596" s="9">
        <v>73663</v>
      </c>
      <c r="G596" s="6" t="s">
        <v>4286</v>
      </c>
      <c r="H596" s="112" t="s">
        <v>4287</v>
      </c>
      <c r="I596" s="6" t="s">
        <v>1980</v>
      </c>
      <c r="J596" s="11">
        <v>45627</v>
      </c>
      <c r="K596" s="8" t="s">
        <v>18</v>
      </c>
      <c r="L596" s="208">
        <v>45315</v>
      </c>
      <c r="M596" s="13"/>
      <c r="N596" s="13"/>
      <c r="O596" s="13"/>
      <c r="P596" s="14"/>
      <c r="Q596" s="14"/>
    </row>
    <row r="597" spans="1:26" ht="15.6" customHeight="1" thickBot="1" x14ac:dyDescent="0.3">
      <c r="A597" s="6" t="s">
        <v>1981</v>
      </c>
      <c r="B597" s="6" t="s">
        <v>1982</v>
      </c>
      <c r="C597" s="6" t="s">
        <v>1983</v>
      </c>
      <c r="D597" s="6" t="s">
        <v>1984</v>
      </c>
      <c r="E597" s="8" t="s">
        <v>1928</v>
      </c>
      <c r="F597" s="9">
        <v>73007</v>
      </c>
      <c r="G597" s="6" t="s">
        <v>1985</v>
      </c>
      <c r="H597" s="12" t="str">
        <f>HYPERLINK("mailto:mayorm@townofarcadia.com","mayorm@townofarcadia.com")</f>
        <v>mayorm@townofarcadia.com</v>
      </c>
      <c r="I597" s="6" t="s">
        <v>1986</v>
      </c>
      <c r="J597" s="11">
        <v>45627</v>
      </c>
      <c r="K597" s="8" t="s">
        <v>18</v>
      </c>
      <c r="L597" s="208">
        <v>45301</v>
      </c>
      <c r="M597" s="13"/>
      <c r="N597" s="13"/>
      <c r="O597" s="13"/>
      <c r="P597" s="14"/>
      <c r="Q597" s="14"/>
    </row>
    <row r="598" spans="1:26" ht="15.6" customHeight="1" thickBot="1" x14ac:dyDescent="0.3">
      <c r="A598" s="6" t="s">
        <v>1987</v>
      </c>
      <c r="B598" s="6" t="s">
        <v>1946</v>
      </c>
      <c r="C598" s="7"/>
      <c r="D598" s="6" t="s">
        <v>1947</v>
      </c>
      <c r="E598" s="8" t="s">
        <v>1928</v>
      </c>
      <c r="F598" s="9" t="s">
        <v>1988</v>
      </c>
      <c r="G598" s="6" t="s">
        <v>1989</v>
      </c>
      <c r="H598" s="10"/>
      <c r="I598" s="10"/>
      <c r="J598" s="11">
        <v>45566</v>
      </c>
      <c r="K598" s="8" t="s">
        <v>18</v>
      </c>
      <c r="L598" s="208">
        <v>45190</v>
      </c>
      <c r="M598" s="13"/>
      <c r="N598" s="13"/>
      <c r="O598" s="13"/>
      <c r="P598" s="14"/>
      <c r="Q598" s="14"/>
    </row>
    <row r="599" spans="1:26" ht="15.6" customHeight="1" thickBot="1" x14ac:dyDescent="0.3">
      <c r="A599" s="6" t="s">
        <v>1990</v>
      </c>
      <c r="B599" s="6" t="s">
        <v>1991</v>
      </c>
      <c r="C599" s="6" t="s">
        <v>1992</v>
      </c>
      <c r="D599" s="6" t="s">
        <v>1993</v>
      </c>
      <c r="E599" s="8" t="s">
        <v>1928</v>
      </c>
      <c r="F599" s="9">
        <v>73639</v>
      </c>
      <c r="G599" s="6" t="s">
        <v>1994</v>
      </c>
      <c r="H599" s="12" t="str">
        <f>HYPERLINK("mailto:custercityclerk@gmail.com","custercityclerk@gmail.com")</f>
        <v>custercityclerk@gmail.com</v>
      </c>
      <c r="I599" s="6" t="s">
        <v>1995</v>
      </c>
      <c r="J599" s="11">
        <v>45627</v>
      </c>
      <c r="K599" s="8" t="s">
        <v>18</v>
      </c>
      <c r="L599" s="208">
        <v>45260</v>
      </c>
      <c r="M599" s="13"/>
      <c r="N599" s="13"/>
      <c r="O599" s="13"/>
      <c r="P599" s="14"/>
      <c r="Q599" s="14"/>
    </row>
    <row r="600" spans="1:26" ht="15.6" customHeight="1" thickBot="1" x14ac:dyDescent="0.3">
      <c r="A600" s="6" t="s">
        <v>2000</v>
      </c>
      <c r="B600" s="6" t="s">
        <v>1930</v>
      </c>
      <c r="C600" s="6" t="s">
        <v>2001</v>
      </c>
      <c r="D600" s="6" t="s">
        <v>2002</v>
      </c>
      <c r="E600" s="8" t="s">
        <v>1928</v>
      </c>
      <c r="F600" s="9">
        <v>74855</v>
      </c>
      <c r="G600" s="6" t="s">
        <v>5251</v>
      </c>
      <c r="H600" s="10"/>
      <c r="I600" s="6" t="s">
        <v>2003</v>
      </c>
      <c r="J600" s="11">
        <v>45536</v>
      </c>
      <c r="K600" s="8" t="s">
        <v>18</v>
      </c>
      <c r="L600" s="208">
        <v>45168</v>
      </c>
      <c r="M600" s="13"/>
      <c r="N600" s="13"/>
      <c r="O600" s="13"/>
      <c r="P600" s="14"/>
      <c r="Q600" s="14"/>
    </row>
    <row r="601" spans="1:26" ht="15.6" customHeight="1" thickBot="1" x14ac:dyDescent="0.3">
      <c r="A601" s="6" t="s">
        <v>2004</v>
      </c>
      <c r="B601" s="6" t="s">
        <v>2005</v>
      </c>
      <c r="C601" s="7"/>
      <c r="D601" s="6" t="s">
        <v>2006</v>
      </c>
      <c r="E601" s="8" t="s">
        <v>1928</v>
      </c>
      <c r="F601" s="9">
        <v>74856</v>
      </c>
      <c r="G601" s="6" t="s">
        <v>2007</v>
      </c>
      <c r="H601" s="12" t="str">
        <f>HYPERLINK("mailto:elesiakirk@yahoo.com","elesiakirk@yahoo.com")</f>
        <v>elesiakirk@yahoo.com</v>
      </c>
      <c r="I601" s="6" t="s">
        <v>2008</v>
      </c>
      <c r="J601" s="11">
        <v>45261</v>
      </c>
      <c r="K601" s="8" t="s">
        <v>18</v>
      </c>
      <c r="L601" s="208">
        <v>45009</v>
      </c>
      <c r="M601" s="13"/>
      <c r="N601" s="13"/>
      <c r="O601" s="20"/>
      <c r="P601" s="14"/>
      <c r="Q601" s="14"/>
    </row>
    <row r="602" spans="1:26" ht="15.6" customHeight="1" thickBot="1" x14ac:dyDescent="0.3">
      <c r="A602" s="6" t="s">
        <v>2009</v>
      </c>
      <c r="B602" s="6" t="s">
        <v>327</v>
      </c>
      <c r="C602" s="6" t="s">
        <v>2010</v>
      </c>
      <c r="D602" s="6" t="s">
        <v>2011</v>
      </c>
      <c r="E602" s="8" t="s">
        <v>1928</v>
      </c>
      <c r="F602" s="9">
        <v>74454</v>
      </c>
      <c r="G602" s="6" t="s">
        <v>3769</v>
      </c>
      <c r="H602" s="204" t="s">
        <v>4249</v>
      </c>
      <c r="I602" s="177" t="s">
        <v>3770</v>
      </c>
      <c r="J602" s="11">
        <v>45597</v>
      </c>
      <c r="K602" s="8" t="s">
        <v>18</v>
      </c>
      <c r="L602" s="208">
        <v>45288</v>
      </c>
      <c r="M602" s="13"/>
      <c r="N602" s="13"/>
      <c r="O602" s="13"/>
      <c r="P602" s="14"/>
      <c r="Q602" s="14"/>
    </row>
    <row r="603" spans="1:26" ht="15.6" customHeight="1" thickBot="1" x14ac:dyDescent="0.3">
      <c r="A603" s="6" t="s">
        <v>2012</v>
      </c>
      <c r="B603" s="6" t="s">
        <v>2013</v>
      </c>
      <c r="C603" s="7"/>
      <c r="D603" s="6" t="s">
        <v>2014</v>
      </c>
      <c r="E603" s="8" t="s">
        <v>1928</v>
      </c>
      <c r="F603" s="9">
        <v>73858</v>
      </c>
      <c r="G603" s="6" t="s">
        <v>2015</v>
      </c>
      <c r="H603" s="16" t="s">
        <v>2016</v>
      </c>
      <c r="I603" s="6" t="s">
        <v>2017</v>
      </c>
      <c r="J603" s="11">
        <v>45383</v>
      </c>
      <c r="K603" s="8" t="s">
        <v>18</v>
      </c>
      <c r="L603" s="208">
        <v>45001</v>
      </c>
      <c r="M603" s="13"/>
      <c r="N603" s="13"/>
      <c r="O603" s="13"/>
      <c r="P603" s="14"/>
      <c r="Q603" s="14"/>
    </row>
    <row r="604" spans="1:26" ht="15.6" customHeight="1" thickBot="1" x14ac:dyDescent="0.3">
      <c r="A604" s="6" t="s">
        <v>2018</v>
      </c>
      <c r="B604" s="6" t="s">
        <v>2019</v>
      </c>
      <c r="C604" s="7"/>
      <c r="D604" s="6" t="s">
        <v>2020</v>
      </c>
      <c r="E604" s="8" t="s">
        <v>1928</v>
      </c>
      <c r="F604" s="9">
        <v>74965</v>
      </c>
      <c r="G604" s="6" t="s">
        <v>2021</v>
      </c>
      <c r="H604" s="12" t="str">
        <f>HYPERLINK("mailto:deneille.hembree@yahoo.com","deneille.hembree@yahoo.com")</f>
        <v>deneille.hembree@yahoo.com</v>
      </c>
      <c r="I604" s="6" t="s">
        <v>2022</v>
      </c>
      <c r="J604" s="11">
        <v>45474</v>
      </c>
      <c r="K604" s="8" t="s">
        <v>18</v>
      </c>
      <c r="L604" s="208">
        <v>45097</v>
      </c>
      <c r="M604" s="13"/>
      <c r="N604" s="13"/>
      <c r="O604" s="13"/>
      <c r="P604" s="14"/>
      <c r="Q604" s="14"/>
    </row>
    <row r="605" spans="1:26" s="116" customFormat="1" ht="15.6" customHeight="1" thickBot="1" x14ac:dyDescent="0.3">
      <c r="A605" s="77" t="s">
        <v>4708</v>
      </c>
      <c r="B605" s="77" t="s">
        <v>4709</v>
      </c>
      <c r="C605" s="78"/>
      <c r="D605" s="77" t="s">
        <v>2111</v>
      </c>
      <c r="E605" s="79" t="s">
        <v>2023</v>
      </c>
      <c r="F605" s="80" t="s">
        <v>2112</v>
      </c>
      <c r="G605" s="81"/>
      <c r="H605" s="148"/>
      <c r="I605" s="81"/>
      <c r="J605" s="83">
        <v>45717</v>
      </c>
      <c r="K605" s="79" t="s">
        <v>18</v>
      </c>
      <c r="L605" s="208">
        <v>45342</v>
      </c>
      <c r="M605"/>
      <c r="N605"/>
      <c r="O605"/>
      <c r="P605" s="321"/>
      <c r="Q605" s="321"/>
      <c r="R605"/>
      <c r="S605"/>
      <c r="T605"/>
      <c r="U605"/>
      <c r="V605"/>
      <c r="W605"/>
      <c r="X605"/>
      <c r="Y605"/>
      <c r="Z605"/>
    </row>
    <row r="606" spans="1:26" ht="15.6" customHeight="1" thickBot="1" x14ac:dyDescent="0.3">
      <c r="A606" s="77" t="s">
        <v>2024</v>
      </c>
      <c r="B606" s="77" t="s">
        <v>2025</v>
      </c>
      <c r="C606" s="78" t="s">
        <v>2026</v>
      </c>
      <c r="D606" s="77" t="s">
        <v>2027</v>
      </c>
      <c r="E606" s="79" t="s">
        <v>2023</v>
      </c>
      <c r="F606" s="80" t="s">
        <v>2028</v>
      </c>
      <c r="G606" s="81" t="s">
        <v>2029</v>
      </c>
      <c r="H606" s="82" t="s">
        <v>2030</v>
      </c>
      <c r="I606" s="81" t="s">
        <v>2031</v>
      </c>
      <c r="J606" s="83">
        <v>45413</v>
      </c>
      <c r="K606" s="79" t="s">
        <v>18</v>
      </c>
      <c r="L606" s="208">
        <v>45035</v>
      </c>
      <c r="M606" s="13"/>
      <c r="N606" s="13"/>
      <c r="O606" s="13"/>
      <c r="P606" s="14"/>
      <c r="Q606" s="14"/>
    </row>
    <row r="607" spans="1:26" ht="15.6" customHeight="1" thickBot="1" x14ac:dyDescent="0.3">
      <c r="A607" s="144" t="s">
        <v>4663</v>
      </c>
      <c r="B607" s="144" t="s">
        <v>4416</v>
      </c>
      <c r="C607" s="78"/>
      <c r="D607" s="144" t="s">
        <v>4664</v>
      </c>
      <c r="E607" s="149" t="s">
        <v>2023</v>
      </c>
      <c r="F607" s="150" t="s">
        <v>4665</v>
      </c>
      <c r="G607" s="203" t="s">
        <v>4666</v>
      </c>
      <c r="H607" s="148" t="s">
        <v>4667</v>
      </c>
      <c r="I607" s="203" t="s">
        <v>4668</v>
      </c>
      <c r="J607" s="83">
        <v>45689</v>
      </c>
      <c r="K607" s="149" t="s">
        <v>18</v>
      </c>
      <c r="L607" s="208">
        <v>45009</v>
      </c>
      <c r="M607" s="13"/>
      <c r="N607" s="13"/>
      <c r="O607" s="13"/>
      <c r="P607" s="14"/>
      <c r="Q607" s="14"/>
    </row>
    <row r="608" spans="1:26" ht="15.6" customHeight="1" thickBot="1" x14ac:dyDescent="0.3">
      <c r="A608" s="77" t="s">
        <v>2032</v>
      </c>
      <c r="B608" s="77" t="s">
        <v>2033</v>
      </c>
      <c r="C608" s="78" t="s">
        <v>2034</v>
      </c>
      <c r="D608" s="77" t="s">
        <v>769</v>
      </c>
      <c r="E608" s="79" t="s">
        <v>2023</v>
      </c>
      <c r="F608" s="80" t="s">
        <v>2035</v>
      </c>
      <c r="G608" s="81"/>
      <c r="H608" s="82"/>
      <c r="I608" s="81" t="s">
        <v>2036</v>
      </c>
      <c r="J608" s="83">
        <v>45413</v>
      </c>
      <c r="K608" s="79" t="s">
        <v>18</v>
      </c>
      <c r="L608" s="208">
        <v>45147</v>
      </c>
      <c r="M608" s="13"/>
      <c r="N608" s="13"/>
      <c r="O608" s="13"/>
      <c r="P608" s="14"/>
      <c r="Q608" s="14"/>
    </row>
    <row r="609" spans="1:17" ht="15.6" customHeight="1" thickBot="1" x14ac:dyDescent="0.3">
      <c r="A609" s="77" t="s">
        <v>4059</v>
      </c>
      <c r="B609" s="77" t="s">
        <v>4060</v>
      </c>
      <c r="C609" s="78"/>
      <c r="D609" s="77" t="s">
        <v>2097</v>
      </c>
      <c r="E609" s="79" t="s">
        <v>2023</v>
      </c>
      <c r="F609" s="80" t="s">
        <v>2098</v>
      </c>
      <c r="G609" s="81" t="s">
        <v>4061</v>
      </c>
      <c r="H609" s="327" t="s">
        <v>4062</v>
      </c>
      <c r="I609" s="81" t="s">
        <v>4063</v>
      </c>
      <c r="J609" s="83">
        <v>45352</v>
      </c>
      <c r="K609" s="79" t="s">
        <v>18</v>
      </c>
      <c r="L609" s="208">
        <v>44944</v>
      </c>
      <c r="M609" s="13"/>
      <c r="N609" s="13"/>
      <c r="O609" s="13"/>
      <c r="P609" s="14"/>
      <c r="Q609" s="14"/>
    </row>
    <row r="610" spans="1:17" ht="15.6" customHeight="1" thickBot="1" x14ac:dyDescent="0.3">
      <c r="A610" s="77" t="s">
        <v>2037</v>
      </c>
      <c r="B610" s="77" t="s">
        <v>2038</v>
      </c>
      <c r="C610" s="78"/>
      <c r="D610" s="77" t="s">
        <v>2039</v>
      </c>
      <c r="E610" s="79" t="s">
        <v>2023</v>
      </c>
      <c r="F610" s="80" t="s">
        <v>2040</v>
      </c>
      <c r="G610" s="81" t="s">
        <v>4788</v>
      </c>
      <c r="H610" s="334" t="s">
        <v>4789</v>
      </c>
      <c r="I610" s="81" t="s">
        <v>2041</v>
      </c>
      <c r="J610" s="83">
        <v>45413</v>
      </c>
      <c r="K610" s="79" t="s">
        <v>18</v>
      </c>
      <c r="L610" s="208">
        <v>45027</v>
      </c>
      <c r="M610" s="13"/>
      <c r="N610" s="13"/>
      <c r="O610" s="13"/>
      <c r="P610" s="14"/>
      <c r="Q610" s="14"/>
    </row>
    <row r="611" spans="1:17" ht="15.6" customHeight="1" thickBot="1" x14ac:dyDescent="0.3">
      <c r="A611" s="77" t="s">
        <v>2042</v>
      </c>
      <c r="B611" s="77" t="s">
        <v>2043</v>
      </c>
      <c r="C611" s="78"/>
      <c r="D611" s="77" t="s">
        <v>2044</v>
      </c>
      <c r="E611" s="79" t="s">
        <v>2023</v>
      </c>
      <c r="F611" s="80">
        <v>97913</v>
      </c>
      <c r="G611" s="81" t="s">
        <v>3682</v>
      </c>
      <c r="H611" s="148" t="s">
        <v>3683</v>
      </c>
      <c r="I611" s="81" t="s">
        <v>2045</v>
      </c>
      <c r="J611" s="83">
        <v>45597</v>
      </c>
      <c r="K611" s="79" t="s">
        <v>18</v>
      </c>
      <c r="L611" s="208">
        <v>45198</v>
      </c>
      <c r="M611" s="13"/>
      <c r="N611" s="13"/>
      <c r="O611" s="13"/>
      <c r="P611" s="14"/>
      <c r="Q611" s="14"/>
    </row>
    <row r="612" spans="1:17" ht="15.6" customHeight="1" thickBot="1" x14ac:dyDescent="0.3">
      <c r="A612" s="77" t="s">
        <v>3773</v>
      </c>
      <c r="B612" s="77" t="s">
        <v>253</v>
      </c>
      <c r="C612" s="78"/>
      <c r="D612" s="77" t="s">
        <v>3774</v>
      </c>
      <c r="E612" s="79" t="s">
        <v>2023</v>
      </c>
      <c r="F612" s="80" t="s">
        <v>3775</v>
      </c>
      <c r="G612" s="77"/>
      <c r="H612" s="137" t="s">
        <v>3776</v>
      </c>
      <c r="I612" s="77" t="s">
        <v>3777</v>
      </c>
      <c r="J612" s="83">
        <v>45597</v>
      </c>
      <c r="K612" s="79" t="s">
        <v>18</v>
      </c>
      <c r="L612" s="208">
        <v>45198</v>
      </c>
      <c r="M612" s="13"/>
      <c r="N612" s="13"/>
      <c r="O612" s="13"/>
      <c r="P612" s="14"/>
      <c r="Q612" s="14"/>
    </row>
    <row r="613" spans="1:17" ht="15.6" customHeight="1" thickBot="1" x14ac:dyDescent="0.3">
      <c r="A613" s="77" t="s">
        <v>3778</v>
      </c>
      <c r="B613" s="77" t="s">
        <v>3779</v>
      </c>
      <c r="C613" s="78"/>
      <c r="D613" s="77" t="s">
        <v>3780</v>
      </c>
      <c r="E613" s="79" t="s">
        <v>2023</v>
      </c>
      <c r="F613" s="80" t="s">
        <v>3781</v>
      </c>
      <c r="G613" s="81" t="s">
        <v>5048</v>
      </c>
      <c r="H613" s="107" t="s">
        <v>5049</v>
      </c>
      <c r="I613" s="81" t="s">
        <v>3782</v>
      </c>
      <c r="J613" s="83">
        <v>45627</v>
      </c>
      <c r="K613" s="79" t="s">
        <v>18</v>
      </c>
      <c r="L613" s="208">
        <v>45238</v>
      </c>
      <c r="M613" s="13"/>
      <c r="N613" s="13"/>
      <c r="O613" s="13"/>
      <c r="P613" s="14"/>
      <c r="Q613" s="14"/>
    </row>
    <row r="614" spans="1:17" ht="15.6" customHeight="1" thickBot="1" x14ac:dyDescent="0.3">
      <c r="A614" s="77" t="s">
        <v>2047</v>
      </c>
      <c r="B614" s="77" t="s">
        <v>2048</v>
      </c>
      <c r="C614" s="78"/>
      <c r="D614" s="77" t="s">
        <v>2049</v>
      </c>
      <c r="E614" s="79" t="s">
        <v>2023</v>
      </c>
      <c r="F614" s="80" t="s">
        <v>2050</v>
      </c>
      <c r="G614" s="81" t="s">
        <v>4168</v>
      </c>
      <c r="H614" s="82" t="s">
        <v>2051</v>
      </c>
      <c r="I614" s="81" t="s">
        <v>2052</v>
      </c>
      <c r="J614" s="83">
        <v>45748</v>
      </c>
      <c r="K614" s="79" t="s">
        <v>18</v>
      </c>
      <c r="L614" s="208">
        <v>45355</v>
      </c>
    </row>
    <row r="615" spans="1:17" ht="15.6" customHeight="1" thickBot="1" x14ac:dyDescent="0.3">
      <c r="A615" s="77" t="s">
        <v>2053</v>
      </c>
      <c r="B615" s="77" t="s">
        <v>2054</v>
      </c>
      <c r="C615" s="78"/>
      <c r="D615" s="77" t="s">
        <v>2055</v>
      </c>
      <c r="E615" s="79" t="s">
        <v>2023</v>
      </c>
      <c r="F615" s="80" t="s">
        <v>2056</v>
      </c>
      <c r="G615" s="81" t="s">
        <v>2057</v>
      </c>
      <c r="H615" s="82" t="s">
        <v>2058</v>
      </c>
      <c r="I615" s="81" t="s">
        <v>2059</v>
      </c>
      <c r="J615" s="83">
        <v>45383</v>
      </c>
      <c r="K615" s="79" t="s">
        <v>18</v>
      </c>
      <c r="L615" s="208">
        <v>45061</v>
      </c>
      <c r="M615" s="13"/>
      <c r="N615" s="13"/>
      <c r="O615" s="13"/>
      <c r="P615" s="14"/>
      <c r="Q615" s="14"/>
    </row>
    <row r="616" spans="1:17" ht="15.6" customHeight="1" thickBot="1" x14ac:dyDescent="0.3">
      <c r="A616" s="77" t="s">
        <v>542</v>
      </c>
      <c r="B616" s="77" t="s">
        <v>4689</v>
      </c>
      <c r="C616" s="78"/>
      <c r="D616" s="77" t="s">
        <v>4690</v>
      </c>
      <c r="E616" s="79" t="s">
        <v>2023</v>
      </c>
      <c r="F616" s="80" t="s">
        <v>2046</v>
      </c>
      <c r="G616" s="81" t="s">
        <v>4691</v>
      </c>
      <c r="H616" s="148" t="s">
        <v>4692</v>
      </c>
      <c r="I616" s="81" t="s">
        <v>4693</v>
      </c>
      <c r="J616" s="83">
        <v>45689</v>
      </c>
      <c r="K616" s="79" t="s">
        <v>18</v>
      </c>
      <c r="L616" s="208">
        <v>45315</v>
      </c>
      <c r="M616" s="13"/>
      <c r="N616" s="13"/>
      <c r="O616" s="13"/>
      <c r="P616" s="14"/>
      <c r="Q616" s="14"/>
    </row>
    <row r="617" spans="1:17" ht="15.6" customHeight="1" thickBot="1" x14ac:dyDescent="0.3">
      <c r="A617" s="77" t="s">
        <v>3792</v>
      </c>
      <c r="B617" s="77" t="s">
        <v>3793</v>
      </c>
      <c r="C617" s="78"/>
      <c r="D617" s="77" t="s">
        <v>3794</v>
      </c>
      <c r="E617" s="79" t="s">
        <v>2023</v>
      </c>
      <c r="F617" s="80" t="s">
        <v>3795</v>
      </c>
      <c r="G617" s="81" t="s">
        <v>3796</v>
      </c>
      <c r="H617" s="148" t="s">
        <v>3797</v>
      </c>
      <c r="I617" s="81" t="s">
        <v>3798</v>
      </c>
      <c r="J617" s="83">
        <v>45597</v>
      </c>
      <c r="K617" s="79" t="s">
        <v>18</v>
      </c>
      <c r="L617" s="208">
        <v>45187</v>
      </c>
      <c r="M617" s="13"/>
      <c r="N617" s="13"/>
      <c r="O617" s="13"/>
      <c r="P617" s="14"/>
      <c r="Q617" s="14"/>
    </row>
    <row r="618" spans="1:17" ht="15.6" customHeight="1" thickBot="1" x14ac:dyDescent="0.3">
      <c r="A618" s="144" t="s">
        <v>4669</v>
      </c>
      <c r="B618" s="144" t="s">
        <v>4670</v>
      </c>
      <c r="C618" s="78"/>
      <c r="D618" s="144" t="s">
        <v>4671</v>
      </c>
      <c r="E618" s="149" t="s">
        <v>2023</v>
      </c>
      <c r="F618" s="150" t="s">
        <v>4672</v>
      </c>
      <c r="G618" s="203" t="s">
        <v>4673</v>
      </c>
      <c r="H618" s="148" t="s">
        <v>4674</v>
      </c>
      <c r="I618" s="203" t="s">
        <v>4675</v>
      </c>
      <c r="J618" s="83">
        <v>45689</v>
      </c>
      <c r="K618" s="149" t="s">
        <v>18</v>
      </c>
      <c r="L618" s="208">
        <v>45330</v>
      </c>
      <c r="M618" s="13"/>
      <c r="N618" s="13"/>
      <c r="O618" s="13"/>
      <c r="P618" s="13"/>
      <c r="Q618" s="13"/>
    </row>
    <row r="619" spans="1:17" ht="15.6" customHeight="1" thickBot="1" x14ac:dyDescent="0.3">
      <c r="A619" s="77" t="s">
        <v>3799</v>
      </c>
      <c r="B619" s="77" t="s">
        <v>3800</v>
      </c>
      <c r="C619" s="78"/>
      <c r="D619" s="77" t="s">
        <v>3801</v>
      </c>
      <c r="E619" s="79" t="s">
        <v>2023</v>
      </c>
      <c r="F619" s="80" t="s">
        <v>3802</v>
      </c>
      <c r="G619" s="81" t="s">
        <v>3803</v>
      </c>
      <c r="H619" s="288"/>
      <c r="I619" s="81" t="s">
        <v>3804</v>
      </c>
      <c r="J619" s="83">
        <v>45597</v>
      </c>
      <c r="K619" s="79" t="s">
        <v>18</v>
      </c>
      <c r="L619" s="208">
        <v>45198</v>
      </c>
      <c r="M619" s="13"/>
      <c r="N619" s="13"/>
      <c r="O619" s="13"/>
      <c r="P619" s="13"/>
      <c r="Q619" s="13"/>
    </row>
    <row r="620" spans="1:17" ht="15.6" customHeight="1" thickBot="1" x14ac:dyDescent="0.3">
      <c r="A620" s="77" t="s">
        <v>3783</v>
      </c>
      <c r="B620" s="77" t="s">
        <v>3784</v>
      </c>
      <c r="C620" s="78"/>
      <c r="D620" s="77" t="s">
        <v>3785</v>
      </c>
      <c r="E620" s="79" t="s">
        <v>2023</v>
      </c>
      <c r="F620" s="80" t="s">
        <v>3786</v>
      </c>
      <c r="G620" s="81"/>
      <c r="H620" s="175"/>
      <c r="I620" s="81" t="s">
        <v>3787</v>
      </c>
      <c r="J620" s="83">
        <v>45597</v>
      </c>
      <c r="K620" s="79" t="s">
        <v>18</v>
      </c>
      <c r="L620" s="208">
        <v>45230</v>
      </c>
      <c r="M620" s="13"/>
      <c r="N620" s="13"/>
      <c r="O620" s="13"/>
      <c r="P620" s="14"/>
      <c r="Q620" s="14"/>
    </row>
    <row r="621" spans="1:17" ht="15.6" customHeight="1" thickBot="1" x14ac:dyDescent="0.3">
      <c r="A621" s="77" t="s">
        <v>2060</v>
      </c>
      <c r="B621" s="77" t="s">
        <v>1602</v>
      </c>
      <c r="C621" s="78"/>
      <c r="D621" s="77" t="s">
        <v>2061</v>
      </c>
      <c r="E621" s="79" t="s">
        <v>2023</v>
      </c>
      <c r="F621" s="80" t="s">
        <v>2062</v>
      </c>
      <c r="G621" s="81"/>
      <c r="H621" s="175" t="s">
        <v>5121</v>
      </c>
      <c r="I621" s="81" t="s">
        <v>2063</v>
      </c>
      <c r="J621" s="83">
        <v>45383</v>
      </c>
      <c r="K621" s="79" t="s">
        <v>18</v>
      </c>
      <c r="L621" s="208">
        <v>45035</v>
      </c>
      <c r="M621" s="13"/>
      <c r="N621" s="13"/>
      <c r="O621" s="13"/>
      <c r="P621" s="14"/>
      <c r="Q621" s="14"/>
    </row>
    <row r="622" spans="1:17" ht="15.6" customHeight="1" thickBot="1" x14ac:dyDescent="0.3">
      <c r="A622" s="77" t="s">
        <v>2064</v>
      </c>
      <c r="B622" s="77" t="s">
        <v>2065</v>
      </c>
      <c r="C622" s="78"/>
      <c r="D622" s="77" t="s">
        <v>2066</v>
      </c>
      <c r="E622" s="79" t="s">
        <v>2023</v>
      </c>
      <c r="F622" s="80">
        <v>97823</v>
      </c>
      <c r="G622" s="77" t="s">
        <v>2067</v>
      </c>
      <c r="H622" s="175"/>
      <c r="I622" s="77" t="s">
        <v>2068</v>
      </c>
      <c r="J622" s="83">
        <v>45597</v>
      </c>
      <c r="K622" s="79" t="s">
        <v>18</v>
      </c>
      <c r="L622" s="208">
        <v>45209</v>
      </c>
      <c r="M622" s="13"/>
      <c r="N622" s="13"/>
      <c r="O622" s="13"/>
      <c r="P622" s="14"/>
      <c r="Q622" s="14"/>
    </row>
    <row r="623" spans="1:17" ht="15.6" customHeight="1" thickBot="1" x14ac:dyDescent="0.3">
      <c r="A623" s="77" t="s">
        <v>3927</v>
      </c>
      <c r="B623" s="144" t="s">
        <v>4606</v>
      </c>
      <c r="C623" s="78"/>
      <c r="D623" s="144" t="s">
        <v>4607</v>
      </c>
      <c r="E623" s="79" t="s">
        <v>2023</v>
      </c>
      <c r="F623" s="150" t="s">
        <v>4608</v>
      </c>
      <c r="G623" s="77" t="s">
        <v>3928</v>
      </c>
      <c r="H623" s="175"/>
      <c r="I623" s="77" t="s">
        <v>3929</v>
      </c>
      <c r="J623" s="83">
        <v>45658</v>
      </c>
      <c r="K623" s="79" t="s">
        <v>18</v>
      </c>
      <c r="L623" s="208">
        <v>44970</v>
      </c>
      <c r="M623" s="13"/>
      <c r="N623" s="13"/>
      <c r="O623" s="13"/>
      <c r="P623" s="14"/>
      <c r="Q623" s="14"/>
    </row>
    <row r="624" spans="1:17" ht="15.6" customHeight="1" thickBot="1" x14ac:dyDescent="0.3">
      <c r="A624" s="77" t="s">
        <v>4615</v>
      </c>
      <c r="B624" s="77" t="s">
        <v>4614</v>
      </c>
      <c r="C624" s="78"/>
      <c r="D624" s="77" t="s">
        <v>2069</v>
      </c>
      <c r="E624" s="79" t="s">
        <v>2023</v>
      </c>
      <c r="F624" s="80" t="s">
        <v>2070</v>
      </c>
      <c r="G624" s="77" t="s">
        <v>4613</v>
      </c>
      <c r="H624" s="227" t="s">
        <v>4612</v>
      </c>
      <c r="I624" s="77" t="s">
        <v>4611</v>
      </c>
      <c r="J624" s="83">
        <v>45505</v>
      </c>
      <c r="K624" s="79" t="s">
        <v>18</v>
      </c>
      <c r="L624" s="208">
        <v>45180</v>
      </c>
      <c r="M624" s="13"/>
      <c r="N624" s="13"/>
      <c r="O624" s="13"/>
      <c r="P624" s="14"/>
      <c r="Q624" s="14"/>
    </row>
    <row r="625" spans="1:17" ht="15.6" customHeight="1" thickBot="1" x14ac:dyDescent="0.3">
      <c r="A625" s="77" t="s">
        <v>3788</v>
      </c>
      <c r="B625" s="77" t="s">
        <v>3789</v>
      </c>
      <c r="C625" s="78"/>
      <c r="D625" s="77" t="s">
        <v>2069</v>
      </c>
      <c r="E625" s="79" t="s">
        <v>2023</v>
      </c>
      <c r="F625" s="80" t="s">
        <v>2070</v>
      </c>
      <c r="G625" s="77" t="s">
        <v>4303</v>
      </c>
      <c r="H625" s="175" t="s">
        <v>4304</v>
      </c>
      <c r="I625" s="77" t="s">
        <v>3790</v>
      </c>
      <c r="J625" s="83">
        <v>45597</v>
      </c>
      <c r="K625" s="79" t="s">
        <v>18</v>
      </c>
      <c r="L625" s="208">
        <v>45272</v>
      </c>
      <c r="M625" s="13"/>
      <c r="N625" s="13"/>
      <c r="O625" s="13"/>
      <c r="P625" s="14"/>
      <c r="Q625" s="14"/>
    </row>
    <row r="626" spans="1:17" ht="15.6" customHeight="1" thickBot="1" x14ac:dyDescent="0.3">
      <c r="A626" s="77" t="s">
        <v>2071</v>
      </c>
      <c r="B626" s="77" t="s">
        <v>2072</v>
      </c>
      <c r="C626" s="78"/>
      <c r="D626" s="77" t="s">
        <v>2073</v>
      </c>
      <c r="E626" s="79" t="s">
        <v>2023</v>
      </c>
      <c r="F626" s="80" t="s">
        <v>2074</v>
      </c>
      <c r="G626" s="77" t="s">
        <v>2075</v>
      </c>
      <c r="H626" s="283" t="s">
        <v>2076</v>
      </c>
      <c r="I626" s="77" t="s">
        <v>2077</v>
      </c>
      <c r="J626" s="83">
        <v>45413</v>
      </c>
      <c r="K626" s="79" t="s">
        <v>18</v>
      </c>
      <c r="L626" s="208">
        <v>45042</v>
      </c>
      <c r="M626" s="13"/>
      <c r="N626" s="13"/>
      <c r="O626" s="13"/>
      <c r="P626" s="14"/>
      <c r="Q626" s="14"/>
    </row>
    <row r="627" spans="1:17" ht="15.6" customHeight="1" thickBot="1" x14ac:dyDescent="0.3">
      <c r="A627" s="77" t="s">
        <v>2078</v>
      </c>
      <c r="B627" s="77" t="s">
        <v>2079</v>
      </c>
      <c r="C627" s="78"/>
      <c r="D627" s="77" t="s">
        <v>703</v>
      </c>
      <c r="E627" s="79" t="s">
        <v>2023</v>
      </c>
      <c r="F627" s="80" t="s">
        <v>2080</v>
      </c>
      <c r="G627" s="77" t="s">
        <v>4391</v>
      </c>
      <c r="H627" s="176" t="s">
        <v>4390</v>
      </c>
      <c r="I627" s="77" t="s">
        <v>2081</v>
      </c>
      <c r="J627" s="83">
        <v>45413</v>
      </c>
      <c r="K627" s="79" t="s">
        <v>18</v>
      </c>
      <c r="L627" s="208">
        <v>45042</v>
      </c>
      <c r="M627" s="13"/>
      <c r="N627" s="24"/>
      <c r="O627" s="24"/>
      <c r="P627" s="22"/>
      <c r="Q627" s="14"/>
    </row>
    <row r="628" spans="1:17" ht="15.6" customHeight="1" thickBot="1" x14ac:dyDescent="0.3">
      <c r="A628" s="77" t="s">
        <v>2082</v>
      </c>
      <c r="B628" s="77" t="s">
        <v>2083</v>
      </c>
      <c r="C628" s="78"/>
      <c r="D628" s="77" t="s">
        <v>2084</v>
      </c>
      <c r="E628" s="79" t="s">
        <v>2023</v>
      </c>
      <c r="F628" s="80" t="s">
        <v>2085</v>
      </c>
      <c r="G628" s="77" t="s">
        <v>2086</v>
      </c>
      <c r="H628" s="84" t="s">
        <v>2087</v>
      </c>
      <c r="I628" s="77" t="s">
        <v>2088</v>
      </c>
      <c r="J628" s="83">
        <v>45413</v>
      </c>
      <c r="K628" s="79" t="s">
        <v>18</v>
      </c>
      <c r="L628" s="208">
        <v>45097</v>
      </c>
      <c r="M628" s="13"/>
      <c r="N628" s="13"/>
      <c r="O628" s="13"/>
      <c r="P628" s="14"/>
      <c r="Q628" s="14"/>
    </row>
    <row r="629" spans="1:17" ht="15.6" customHeight="1" thickBot="1" x14ac:dyDescent="0.3">
      <c r="A629" s="77" t="s">
        <v>3821</v>
      </c>
      <c r="B629" s="77" t="s">
        <v>3822</v>
      </c>
      <c r="C629" s="78"/>
      <c r="D629" s="77" t="s">
        <v>3209</v>
      </c>
      <c r="E629" s="79" t="s">
        <v>2023</v>
      </c>
      <c r="F629" s="80" t="s">
        <v>3823</v>
      </c>
      <c r="G629" s="77"/>
      <c r="H629" s="107" t="s">
        <v>5267</v>
      </c>
      <c r="I629" s="77" t="s">
        <v>3824</v>
      </c>
      <c r="J629" s="83">
        <v>45597</v>
      </c>
      <c r="K629" s="79" t="s">
        <v>18</v>
      </c>
      <c r="L629" s="208">
        <v>45198</v>
      </c>
      <c r="M629" s="13"/>
      <c r="N629" s="13"/>
      <c r="O629" s="13"/>
      <c r="P629" s="14"/>
      <c r="Q629" s="14"/>
    </row>
    <row r="630" spans="1:17" ht="15.6" customHeight="1" thickBot="1" x14ac:dyDescent="0.3">
      <c r="A630" s="77" t="s">
        <v>5286</v>
      </c>
      <c r="B630" s="77" t="s">
        <v>5285</v>
      </c>
      <c r="C630" s="78"/>
      <c r="D630" s="77" t="s">
        <v>2090</v>
      </c>
      <c r="E630" s="79" t="s">
        <v>2023</v>
      </c>
      <c r="F630" s="80" t="s">
        <v>2091</v>
      </c>
      <c r="G630" s="77" t="s">
        <v>5288</v>
      </c>
      <c r="H630" s="137" t="s">
        <v>5287</v>
      </c>
      <c r="I630" s="77" t="s">
        <v>5284</v>
      </c>
      <c r="J630" s="83">
        <v>45536</v>
      </c>
      <c r="K630" s="79" t="s">
        <v>18</v>
      </c>
      <c r="L630" s="208">
        <v>45225</v>
      </c>
      <c r="M630" s="13"/>
      <c r="N630" s="13"/>
      <c r="O630" s="13"/>
      <c r="P630" s="14"/>
      <c r="Q630" s="14"/>
    </row>
    <row r="631" spans="1:17" ht="15.6" customHeight="1" thickBot="1" x14ac:dyDescent="0.3">
      <c r="A631" s="77" t="s">
        <v>3835</v>
      </c>
      <c r="B631" s="77" t="s">
        <v>3034</v>
      </c>
      <c r="C631" s="78"/>
      <c r="D631" s="77" t="s">
        <v>3836</v>
      </c>
      <c r="E631" s="79" t="s">
        <v>2023</v>
      </c>
      <c r="F631" s="80" t="s">
        <v>3837</v>
      </c>
      <c r="G631" s="77" t="s">
        <v>3838</v>
      </c>
      <c r="H631" s="137" t="s">
        <v>3839</v>
      </c>
      <c r="I631" s="77" t="s">
        <v>3840</v>
      </c>
      <c r="J631" s="83">
        <v>45627</v>
      </c>
      <c r="K631" s="79" t="s">
        <v>18</v>
      </c>
      <c r="L631" s="208">
        <v>45315</v>
      </c>
      <c r="M631" s="13"/>
      <c r="N631" s="13"/>
      <c r="O631" s="13"/>
      <c r="P631" s="14"/>
      <c r="Q631" s="14"/>
    </row>
    <row r="632" spans="1:17" ht="15.6" customHeight="1" thickBot="1" x14ac:dyDescent="0.3">
      <c r="A632" s="77" t="s">
        <v>3827</v>
      </c>
      <c r="B632" s="77" t="s">
        <v>3828</v>
      </c>
      <c r="C632" s="78"/>
      <c r="D632" s="77" t="s">
        <v>3829</v>
      </c>
      <c r="E632" s="79" t="s">
        <v>2023</v>
      </c>
      <c r="F632" s="80" t="s">
        <v>3830</v>
      </c>
      <c r="G632" s="77" t="s">
        <v>3831</v>
      </c>
      <c r="H632" s="137" t="s">
        <v>3832</v>
      </c>
      <c r="I632" s="77" t="s">
        <v>3833</v>
      </c>
      <c r="J632" s="83">
        <v>45597</v>
      </c>
      <c r="K632" s="79" t="s">
        <v>18</v>
      </c>
      <c r="L632" s="208">
        <v>45272</v>
      </c>
      <c r="M632" s="13"/>
      <c r="N632" s="13"/>
      <c r="O632" s="13"/>
      <c r="P632" s="13"/>
      <c r="Q632" s="14"/>
    </row>
    <row r="633" spans="1:17" ht="15.6" customHeight="1" thickBot="1" x14ac:dyDescent="0.3">
      <c r="A633" s="77" t="s">
        <v>3854</v>
      </c>
      <c r="B633" s="77" t="s">
        <v>3855</v>
      </c>
      <c r="C633" s="78"/>
      <c r="D633" s="77" t="s">
        <v>3856</v>
      </c>
      <c r="E633" s="79" t="s">
        <v>2023</v>
      </c>
      <c r="F633" s="80" t="s">
        <v>3857</v>
      </c>
      <c r="G633" s="77" t="s">
        <v>5085</v>
      </c>
      <c r="H633" s="137" t="s">
        <v>5086</v>
      </c>
      <c r="I633" s="77" t="s">
        <v>3858</v>
      </c>
      <c r="J633" s="83">
        <v>45627</v>
      </c>
      <c r="K633" s="79" t="s">
        <v>18</v>
      </c>
      <c r="L633" s="208">
        <v>45238</v>
      </c>
      <c r="M633" s="13"/>
      <c r="N633" s="13"/>
      <c r="O633" s="13"/>
      <c r="P633" s="14"/>
      <c r="Q633" s="14"/>
    </row>
    <row r="634" spans="1:17" ht="15.6" customHeight="1" thickBot="1" x14ac:dyDescent="0.3">
      <c r="A634" s="77" t="s">
        <v>2092</v>
      </c>
      <c r="B634" s="77" t="s">
        <v>2093</v>
      </c>
      <c r="C634" s="78"/>
      <c r="D634" s="77" t="s">
        <v>2044</v>
      </c>
      <c r="E634" s="79" t="s">
        <v>2023</v>
      </c>
      <c r="F634" s="80">
        <v>97913</v>
      </c>
      <c r="G634" s="77" t="s">
        <v>2094</v>
      </c>
      <c r="H634" s="84" t="str">
        <f>HYPERLINK("mailto:brittanyvalero@live.com","brittanyvalero@live.com")</f>
        <v>brittanyvalero@live.com</v>
      </c>
      <c r="I634" s="77" t="s">
        <v>2095</v>
      </c>
      <c r="J634" s="83">
        <v>45597</v>
      </c>
      <c r="K634" s="79" t="s">
        <v>18</v>
      </c>
      <c r="L634" s="208">
        <v>45272</v>
      </c>
      <c r="M634" s="13"/>
      <c r="N634" s="13"/>
      <c r="O634" s="13"/>
      <c r="P634" s="14"/>
      <c r="Q634" s="14"/>
    </row>
    <row r="635" spans="1:17" ht="15.6" customHeight="1" thickBot="1" x14ac:dyDescent="0.3">
      <c r="A635" s="77" t="s">
        <v>3805</v>
      </c>
      <c r="B635" s="77" t="s">
        <v>3806</v>
      </c>
      <c r="C635" s="78"/>
      <c r="D635" s="77" t="s">
        <v>2097</v>
      </c>
      <c r="E635" s="79" t="s">
        <v>2023</v>
      </c>
      <c r="F635" s="80" t="s">
        <v>2098</v>
      </c>
      <c r="G635" s="77"/>
      <c r="H635" s="137" t="s">
        <v>5332</v>
      </c>
      <c r="I635" s="77" t="s">
        <v>3807</v>
      </c>
      <c r="J635" s="83">
        <v>45597</v>
      </c>
      <c r="K635" s="79" t="s">
        <v>18</v>
      </c>
      <c r="L635" s="208">
        <v>45260</v>
      </c>
      <c r="M635" s="13"/>
      <c r="N635" s="13"/>
      <c r="O635" s="13"/>
      <c r="P635" s="14"/>
      <c r="Q635" s="14"/>
    </row>
    <row r="636" spans="1:17" ht="15.6" customHeight="1" thickBot="1" x14ac:dyDescent="0.3">
      <c r="A636" s="77" t="s">
        <v>2096</v>
      </c>
      <c r="B636" s="77" t="s">
        <v>398</v>
      </c>
      <c r="C636" s="78"/>
      <c r="D636" s="77" t="s">
        <v>2097</v>
      </c>
      <c r="E636" s="79" t="s">
        <v>2023</v>
      </c>
      <c r="F636" s="80" t="s">
        <v>2098</v>
      </c>
      <c r="G636" s="77"/>
      <c r="H636" s="84"/>
      <c r="I636" s="77"/>
      <c r="J636" s="83">
        <v>45413</v>
      </c>
      <c r="K636" s="79" t="s">
        <v>18</v>
      </c>
      <c r="L636" s="208">
        <v>45035</v>
      </c>
      <c r="M636" s="13"/>
      <c r="N636" s="13"/>
      <c r="O636" s="13"/>
      <c r="P636" s="14"/>
      <c r="Q636" s="14"/>
    </row>
    <row r="637" spans="1:17" ht="15.6" customHeight="1" thickBot="1" x14ac:dyDescent="0.3">
      <c r="A637" s="77" t="s">
        <v>4676</v>
      </c>
      <c r="B637" s="77" t="s">
        <v>4677</v>
      </c>
      <c r="C637" s="78"/>
      <c r="D637" s="77" t="s">
        <v>438</v>
      </c>
      <c r="E637" s="79" t="s">
        <v>2023</v>
      </c>
      <c r="F637" s="80" t="s">
        <v>4678</v>
      </c>
      <c r="G637" s="77" t="s">
        <v>4679</v>
      </c>
      <c r="H637" s="137" t="s">
        <v>4680</v>
      </c>
      <c r="I637" s="77" t="s">
        <v>4681</v>
      </c>
      <c r="J637" s="83">
        <v>45689</v>
      </c>
      <c r="K637" s="79" t="s">
        <v>18</v>
      </c>
      <c r="L637" s="208">
        <v>45330</v>
      </c>
      <c r="M637" s="13"/>
      <c r="N637" s="13"/>
      <c r="O637" s="13"/>
      <c r="P637" s="14"/>
      <c r="Q637" s="14"/>
    </row>
    <row r="638" spans="1:17" ht="15.6" customHeight="1" thickBot="1" x14ac:dyDescent="0.3">
      <c r="A638" s="77" t="s">
        <v>2099</v>
      </c>
      <c r="B638" s="77" t="s">
        <v>2100</v>
      </c>
      <c r="C638" s="78"/>
      <c r="D638" s="77" t="s">
        <v>2101</v>
      </c>
      <c r="E638" s="79" t="s">
        <v>2023</v>
      </c>
      <c r="F638" s="80" t="s">
        <v>2102</v>
      </c>
      <c r="G638" s="77"/>
      <c r="H638" s="137" t="s">
        <v>4954</v>
      </c>
      <c r="I638" s="77" t="s">
        <v>2103</v>
      </c>
      <c r="J638" s="83">
        <v>45413</v>
      </c>
      <c r="K638" s="79" t="s">
        <v>18</v>
      </c>
      <c r="L638" s="208">
        <v>45085</v>
      </c>
      <c r="M638" s="13"/>
      <c r="N638" s="13"/>
      <c r="O638" s="13"/>
      <c r="P638" s="14"/>
      <c r="Q638" s="14"/>
    </row>
    <row r="639" spans="1:17" ht="15.6" customHeight="1" thickBot="1" x14ac:dyDescent="0.3">
      <c r="A639" s="77" t="s">
        <v>2104</v>
      </c>
      <c r="B639" s="77" t="s">
        <v>2105</v>
      </c>
      <c r="C639" s="78"/>
      <c r="D639" s="77" t="s">
        <v>2106</v>
      </c>
      <c r="E639" s="79" t="s">
        <v>2023</v>
      </c>
      <c r="F639" s="80" t="s">
        <v>2107</v>
      </c>
      <c r="G639" s="77" t="s">
        <v>2108</v>
      </c>
      <c r="H639" s="84" t="s">
        <v>2109</v>
      </c>
      <c r="I639" s="77" t="s">
        <v>2110</v>
      </c>
      <c r="J639" s="83">
        <v>45383</v>
      </c>
      <c r="K639" s="79" t="s">
        <v>18</v>
      </c>
      <c r="L639" s="208">
        <v>45016</v>
      </c>
      <c r="M639" s="13"/>
      <c r="N639" s="13"/>
      <c r="O639" s="13"/>
      <c r="P639" s="14"/>
      <c r="Q639" s="14"/>
    </row>
    <row r="640" spans="1:17" ht="15.6" customHeight="1" thickBot="1" x14ac:dyDescent="0.3">
      <c r="A640" s="77" t="s">
        <v>3841</v>
      </c>
      <c r="B640" s="77" t="s">
        <v>2141</v>
      </c>
      <c r="C640" s="78"/>
      <c r="D640" s="77" t="s">
        <v>3842</v>
      </c>
      <c r="E640" s="79" t="s">
        <v>2023</v>
      </c>
      <c r="F640" s="80" t="s">
        <v>3843</v>
      </c>
      <c r="G640" s="77"/>
      <c r="H640" s="137"/>
      <c r="I640" s="77" t="s">
        <v>3844</v>
      </c>
      <c r="J640" s="83">
        <v>45627</v>
      </c>
      <c r="K640" s="79" t="s">
        <v>18</v>
      </c>
      <c r="L640" s="208">
        <v>45260</v>
      </c>
      <c r="M640" s="13"/>
      <c r="N640" s="13"/>
      <c r="O640" s="13"/>
      <c r="P640" s="14"/>
      <c r="Q640" s="14"/>
    </row>
    <row r="641" spans="1:17" ht="15.6" customHeight="1" thickBot="1" x14ac:dyDescent="0.3">
      <c r="A641" s="77" t="s">
        <v>2113</v>
      </c>
      <c r="B641" s="77" t="s">
        <v>2114</v>
      </c>
      <c r="C641" s="78"/>
      <c r="D641" s="77" t="s">
        <v>2084</v>
      </c>
      <c r="E641" s="79" t="s">
        <v>2023</v>
      </c>
      <c r="F641" s="80" t="s">
        <v>2115</v>
      </c>
      <c r="G641" s="77" t="s">
        <v>2116</v>
      </c>
      <c r="H641" s="84" t="s">
        <v>2117</v>
      </c>
      <c r="I641" s="77" t="s">
        <v>2118</v>
      </c>
      <c r="J641" s="83">
        <v>45413</v>
      </c>
      <c r="K641" s="79" t="s">
        <v>18</v>
      </c>
      <c r="L641" s="208">
        <v>45097</v>
      </c>
      <c r="M641" s="13"/>
      <c r="N641" s="13"/>
      <c r="O641" s="13"/>
      <c r="P641" s="14"/>
      <c r="Q641" s="14"/>
    </row>
    <row r="642" spans="1:17" ht="15.6" customHeight="1" thickBot="1" x14ac:dyDescent="0.3">
      <c r="A642" s="144" t="s">
        <v>3899</v>
      </c>
      <c r="B642" s="144" t="s">
        <v>3900</v>
      </c>
      <c r="C642" s="78"/>
      <c r="D642" s="144" t="s">
        <v>3829</v>
      </c>
      <c r="E642" s="149" t="s">
        <v>2023</v>
      </c>
      <c r="F642" s="150" t="s">
        <v>3830</v>
      </c>
      <c r="G642" s="144" t="s">
        <v>5058</v>
      </c>
      <c r="H642" s="137" t="s">
        <v>5059</v>
      </c>
      <c r="I642" s="144" t="s">
        <v>3901</v>
      </c>
      <c r="J642" s="83">
        <v>45627</v>
      </c>
      <c r="K642" s="149" t="s">
        <v>18</v>
      </c>
      <c r="L642" s="208">
        <v>45315</v>
      </c>
      <c r="M642" s="13"/>
      <c r="N642" s="13"/>
      <c r="O642" s="13"/>
      <c r="P642" s="14"/>
      <c r="Q642" s="14"/>
    </row>
    <row r="643" spans="1:17" ht="15.6" customHeight="1" thickBot="1" x14ac:dyDescent="0.3">
      <c r="A643" s="77" t="s">
        <v>2119</v>
      </c>
      <c r="B643" s="77" t="s">
        <v>2120</v>
      </c>
      <c r="C643" s="78"/>
      <c r="D643" s="77" t="s">
        <v>2121</v>
      </c>
      <c r="E643" s="79" t="s">
        <v>2023</v>
      </c>
      <c r="F643" s="80" t="s">
        <v>2122</v>
      </c>
      <c r="G643" s="77" t="s">
        <v>2123</v>
      </c>
      <c r="H643" s="84" t="s">
        <v>2124</v>
      </c>
      <c r="I643" s="77" t="s">
        <v>2125</v>
      </c>
      <c r="J643" s="83">
        <v>45413</v>
      </c>
      <c r="K643" s="79" t="s">
        <v>18</v>
      </c>
      <c r="L643" s="208">
        <v>45097</v>
      </c>
      <c r="M643" s="27"/>
      <c r="N643" s="13"/>
      <c r="O643" s="13"/>
      <c r="P643" s="14"/>
      <c r="Q643" s="14"/>
    </row>
    <row r="644" spans="1:17" ht="15.6" customHeight="1" thickBot="1" x14ac:dyDescent="0.3">
      <c r="A644" s="77" t="s">
        <v>4682</v>
      </c>
      <c r="B644" s="77" t="s">
        <v>4683</v>
      </c>
      <c r="C644" s="78"/>
      <c r="D644" s="77" t="s">
        <v>4684</v>
      </c>
      <c r="E644" s="79" t="s">
        <v>2023</v>
      </c>
      <c r="F644" s="80" t="s">
        <v>4685</v>
      </c>
      <c r="G644" s="77" t="s">
        <v>4686</v>
      </c>
      <c r="H644" s="137" t="s">
        <v>4687</v>
      </c>
      <c r="I644" s="77" t="s">
        <v>4688</v>
      </c>
      <c r="J644" s="83">
        <v>45689</v>
      </c>
      <c r="K644" s="79" t="s">
        <v>18</v>
      </c>
      <c r="L644" s="208">
        <v>45302</v>
      </c>
      <c r="M644" s="27"/>
      <c r="N644" s="15"/>
      <c r="O644" s="13"/>
      <c r="P644" s="14"/>
      <c r="Q644" s="14"/>
    </row>
    <row r="645" spans="1:17" ht="15.6" customHeight="1" thickBot="1" x14ac:dyDescent="0.3">
      <c r="A645" s="77" t="s">
        <v>3808</v>
      </c>
      <c r="B645" s="77" t="s">
        <v>5084</v>
      </c>
      <c r="C645" s="78"/>
      <c r="D645" s="77" t="s">
        <v>2106</v>
      </c>
      <c r="E645" s="79" t="s">
        <v>2023</v>
      </c>
      <c r="F645" s="80" t="s">
        <v>4248</v>
      </c>
      <c r="G645" s="77" t="s">
        <v>3809</v>
      </c>
      <c r="H645" s="137" t="s">
        <v>3810</v>
      </c>
      <c r="I645" s="77" t="s">
        <v>3811</v>
      </c>
      <c r="J645" s="83">
        <v>45597</v>
      </c>
      <c r="K645" s="79" t="s">
        <v>18</v>
      </c>
      <c r="L645" s="208">
        <v>45209</v>
      </c>
      <c r="M645" s="27"/>
      <c r="N645" s="13"/>
      <c r="O645" s="13"/>
      <c r="P645" s="14"/>
      <c r="Q645" s="14"/>
    </row>
    <row r="646" spans="1:17" ht="15.6" customHeight="1" thickBot="1" x14ac:dyDescent="0.3">
      <c r="A646" s="77" t="s">
        <v>3814</v>
      </c>
      <c r="B646" s="77" t="s">
        <v>3815</v>
      </c>
      <c r="C646" s="78" t="s">
        <v>3816</v>
      </c>
      <c r="D646" s="77" t="s">
        <v>3817</v>
      </c>
      <c r="E646" s="79" t="s">
        <v>2023</v>
      </c>
      <c r="F646" s="80" t="s">
        <v>2074</v>
      </c>
      <c r="G646" s="77" t="s">
        <v>3818</v>
      </c>
      <c r="H646" s="300" t="s">
        <v>3819</v>
      </c>
      <c r="I646" s="77" t="s">
        <v>3820</v>
      </c>
      <c r="J646" s="83">
        <v>45597</v>
      </c>
      <c r="K646" s="79" t="s">
        <v>18</v>
      </c>
      <c r="L646" s="208">
        <v>45272</v>
      </c>
      <c r="M646" s="27"/>
      <c r="N646" s="15"/>
      <c r="O646" s="13"/>
      <c r="P646" s="14"/>
      <c r="Q646" s="14"/>
    </row>
    <row r="647" spans="1:17" ht="15.6" customHeight="1" thickBot="1" x14ac:dyDescent="0.3">
      <c r="A647" s="77" t="s">
        <v>2126</v>
      </c>
      <c r="B647" s="144" t="s">
        <v>3733</v>
      </c>
      <c r="C647" s="78"/>
      <c r="D647" s="77" t="s">
        <v>2127</v>
      </c>
      <c r="E647" s="79" t="s">
        <v>2023</v>
      </c>
      <c r="F647" s="80" t="s">
        <v>2128</v>
      </c>
      <c r="G647" s="77" t="s">
        <v>2129</v>
      </c>
      <c r="H647" s="84" t="s">
        <v>2130</v>
      </c>
      <c r="I647" s="77" t="s">
        <v>2131</v>
      </c>
      <c r="J647" s="83">
        <v>45413</v>
      </c>
      <c r="K647" s="79" t="s">
        <v>18</v>
      </c>
      <c r="L647" s="208">
        <v>45107</v>
      </c>
      <c r="M647" s="13"/>
      <c r="N647" s="13"/>
      <c r="O647" s="13"/>
      <c r="P647" s="14"/>
      <c r="Q647" s="14"/>
    </row>
    <row r="648" spans="1:17" ht="15.6" customHeight="1" thickBot="1" x14ac:dyDescent="0.3">
      <c r="A648" s="77" t="s">
        <v>2132</v>
      </c>
      <c r="B648" s="77" t="s">
        <v>2133</v>
      </c>
      <c r="C648" s="78"/>
      <c r="D648" s="77" t="s">
        <v>2134</v>
      </c>
      <c r="E648" s="79" t="s">
        <v>2023</v>
      </c>
      <c r="F648" s="80" t="s">
        <v>2135</v>
      </c>
      <c r="G648" s="77"/>
      <c r="H648" s="137" t="s">
        <v>4790</v>
      </c>
      <c r="I648" s="77" t="s">
        <v>2136</v>
      </c>
      <c r="J648" s="83">
        <v>45413</v>
      </c>
      <c r="K648" s="79" t="s">
        <v>18</v>
      </c>
      <c r="L648" s="208">
        <v>45027</v>
      </c>
      <c r="M648" s="13"/>
      <c r="N648" s="13"/>
      <c r="O648" s="13"/>
      <c r="P648" s="14"/>
      <c r="Q648" s="14"/>
    </row>
    <row r="649" spans="1:17" ht="15.6" customHeight="1" thickBot="1" x14ac:dyDescent="0.3">
      <c r="A649" s="77" t="s">
        <v>2137</v>
      </c>
      <c r="B649" s="77" t="s">
        <v>2138</v>
      </c>
      <c r="C649" s="78"/>
      <c r="D649" s="77" t="s">
        <v>492</v>
      </c>
      <c r="E649" s="79" t="s">
        <v>2023</v>
      </c>
      <c r="F649" s="80" t="s">
        <v>2139</v>
      </c>
      <c r="G649" s="174" t="s">
        <v>4245</v>
      </c>
      <c r="H649" s="84"/>
      <c r="I649" s="77" t="s">
        <v>2140</v>
      </c>
      <c r="J649" s="83">
        <v>45413</v>
      </c>
      <c r="K649" s="79" t="s">
        <v>18</v>
      </c>
      <c r="L649" s="208">
        <v>45042</v>
      </c>
      <c r="M649" s="13"/>
      <c r="N649" s="13"/>
      <c r="O649" s="13"/>
      <c r="P649" s="14"/>
      <c r="Q649" s="14"/>
    </row>
    <row r="650" spans="1:17" ht="15.6" customHeight="1" thickBot="1" x14ac:dyDescent="0.3">
      <c r="A650" s="77" t="s">
        <v>3845</v>
      </c>
      <c r="B650" s="77" t="s">
        <v>2141</v>
      </c>
      <c r="C650" s="78"/>
      <c r="D650" s="77" t="s">
        <v>3812</v>
      </c>
      <c r="E650" s="79" t="s">
        <v>2023</v>
      </c>
      <c r="F650" s="80" t="s">
        <v>3813</v>
      </c>
      <c r="G650" s="77" t="s">
        <v>3846</v>
      </c>
      <c r="H650" s="137" t="s">
        <v>3847</v>
      </c>
      <c r="I650" s="77" t="s">
        <v>3848</v>
      </c>
      <c r="J650" s="83">
        <v>45627</v>
      </c>
      <c r="K650" s="79" t="s">
        <v>18</v>
      </c>
      <c r="L650" s="208">
        <v>45238</v>
      </c>
      <c r="M650" s="13"/>
      <c r="N650" s="13"/>
      <c r="O650" s="13"/>
      <c r="P650" s="14"/>
      <c r="Q650" s="14"/>
    </row>
    <row r="651" spans="1:17" ht="15.6" customHeight="1" thickBot="1" x14ac:dyDescent="0.3">
      <c r="A651" s="77" t="s">
        <v>2142</v>
      </c>
      <c r="B651" s="77" t="s">
        <v>5161</v>
      </c>
      <c r="C651" s="78"/>
      <c r="D651" s="77" t="s">
        <v>2090</v>
      </c>
      <c r="E651" s="79" t="s">
        <v>2023</v>
      </c>
      <c r="F651" s="80" t="s">
        <v>2091</v>
      </c>
      <c r="G651" s="77" t="s">
        <v>2143</v>
      </c>
      <c r="H651" s="84" t="s">
        <v>2144</v>
      </c>
      <c r="I651" s="77" t="s">
        <v>2145</v>
      </c>
      <c r="J651" s="83">
        <v>45413</v>
      </c>
      <c r="K651" s="79" t="s">
        <v>18</v>
      </c>
      <c r="L651" s="208">
        <v>45016</v>
      </c>
      <c r="M651" s="13"/>
      <c r="N651" s="13"/>
      <c r="O651" s="13"/>
      <c r="P651" s="14"/>
      <c r="Q651" s="14"/>
    </row>
    <row r="652" spans="1:17" ht="15.6" customHeight="1" thickBot="1" x14ac:dyDescent="0.3">
      <c r="A652" s="77" t="s">
        <v>2146</v>
      </c>
      <c r="B652" s="77" t="s">
        <v>1156</v>
      </c>
      <c r="C652" s="78"/>
      <c r="D652" s="77" t="s">
        <v>2147</v>
      </c>
      <c r="E652" s="79" t="s">
        <v>2023</v>
      </c>
      <c r="F652" s="80" t="s">
        <v>2148</v>
      </c>
      <c r="G652" s="77" t="s">
        <v>2149</v>
      </c>
      <c r="H652" s="84" t="s">
        <v>2150</v>
      </c>
      <c r="I652" s="77" t="s">
        <v>2151</v>
      </c>
      <c r="J652" s="83">
        <v>45413</v>
      </c>
      <c r="K652" s="79" t="s">
        <v>18</v>
      </c>
      <c r="L652" s="208">
        <v>45168</v>
      </c>
      <c r="M652" s="13"/>
      <c r="N652" s="13"/>
      <c r="O652" s="13"/>
      <c r="P652" s="14"/>
      <c r="Q652" s="14"/>
    </row>
    <row r="653" spans="1:17" ht="15.6" customHeight="1" thickBot="1" x14ac:dyDescent="0.3">
      <c r="A653" s="77" t="s">
        <v>2152</v>
      </c>
      <c r="B653" s="77" t="s">
        <v>2153</v>
      </c>
      <c r="C653" s="78"/>
      <c r="D653" s="77" t="s">
        <v>2154</v>
      </c>
      <c r="E653" s="79" t="s">
        <v>2023</v>
      </c>
      <c r="F653" s="80" t="s">
        <v>2155</v>
      </c>
      <c r="G653" s="77" t="s">
        <v>2156</v>
      </c>
      <c r="H653" s="84" t="s">
        <v>2157</v>
      </c>
      <c r="I653" s="77" t="s">
        <v>2158</v>
      </c>
      <c r="J653" s="83">
        <v>45413</v>
      </c>
      <c r="K653" s="79" t="s">
        <v>18</v>
      </c>
      <c r="L653" s="208">
        <v>45015</v>
      </c>
      <c r="M653" s="13"/>
      <c r="N653" s="13"/>
      <c r="O653" s="13"/>
      <c r="P653" s="14"/>
      <c r="Q653" s="14"/>
    </row>
    <row r="654" spans="1:17" ht="15.6" customHeight="1" thickBot="1" x14ac:dyDescent="0.3">
      <c r="A654" s="15" t="s">
        <v>2159</v>
      </c>
      <c r="B654" s="15" t="s">
        <v>2160</v>
      </c>
      <c r="C654" s="13"/>
      <c r="D654" s="15" t="s">
        <v>2161</v>
      </c>
      <c r="E654" s="17" t="s">
        <v>2162</v>
      </c>
      <c r="F654" s="18">
        <v>15610</v>
      </c>
      <c r="G654" s="15" t="s">
        <v>5392</v>
      </c>
      <c r="H654" s="91" t="s">
        <v>5393</v>
      </c>
      <c r="I654" s="15" t="s">
        <v>2163</v>
      </c>
      <c r="J654" s="19">
        <v>45717</v>
      </c>
      <c r="K654" s="17" t="s">
        <v>18</v>
      </c>
      <c r="L654" s="208">
        <v>45322</v>
      </c>
      <c r="M654" s="13"/>
      <c r="N654" s="13"/>
      <c r="O654" s="13"/>
      <c r="P654" s="14"/>
      <c r="Q654" s="14"/>
    </row>
    <row r="655" spans="1:17" ht="15.6" customHeight="1" thickBot="1" x14ac:dyDescent="0.3">
      <c r="A655" s="15" t="s">
        <v>2164</v>
      </c>
      <c r="B655" s="15" t="s">
        <v>2165</v>
      </c>
      <c r="C655" s="13"/>
      <c r="D655" s="15" t="s">
        <v>2166</v>
      </c>
      <c r="E655" s="17" t="s">
        <v>2162</v>
      </c>
      <c r="F655" s="18">
        <v>19529</v>
      </c>
      <c r="G655" s="5"/>
      <c r="H655" s="20" t="str">
        <f>HYPERLINK("mailto:albtwp@ptd.net","albtwp@ptd.net")</f>
        <v>albtwp@ptd.net</v>
      </c>
      <c r="I655" s="15" t="s">
        <v>2167</v>
      </c>
      <c r="J655" s="19">
        <v>45444</v>
      </c>
      <c r="K655" s="17" t="s">
        <v>18</v>
      </c>
      <c r="L655" s="208">
        <v>45061</v>
      </c>
      <c r="M655" s="13"/>
      <c r="N655" s="13"/>
      <c r="O655" s="13"/>
      <c r="P655" s="14"/>
      <c r="Q655" s="14"/>
    </row>
    <row r="656" spans="1:17" ht="15.6" customHeight="1" thickBot="1" x14ac:dyDescent="0.3">
      <c r="A656" s="15" t="s">
        <v>2168</v>
      </c>
      <c r="B656" s="15" t="s">
        <v>2169</v>
      </c>
      <c r="C656" s="13"/>
      <c r="D656" s="15" t="s">
        <v>2170</v>
      </c>
      <c r="E656" s="17" t="s">
        <v>2162</v>
      </c>
      <c r="F656" s="18">
        <v>18810</v>
      </c>
      <c r="G656" s="15" t="s">
        <v>2171</v>
      </c>
      <c r="H656" s="5"/>
      <c r="I656" s="15" t="s">
        <v>2172</v>
      </c>
      <c r="J656" s="19">
        <v>45597</v>
      </c>
      <c r="K656" s="17" t="s">
        <v>18</v>
      </c>
      <c r="L656" s="208">
        <v>45219</v>
      </c>
      <c r="M656" s="13"/>
      <c r="N656" s="13"/>
      <c r="O656" s="13"/>
      <c r="P656" s="14"/>
      <c r="Q656" s="14"/>
    </row>
    <row r="657" spans="1:17" ht="15.6" customHeight="1" thickBot="1" x14ac:dyDescent="0.3">
      <c r="A657" s="15" t="s">
        <v>2174</v>
      </c>
      <c r="B657" s="15" t="s">
        <v>2175</v>
      </c>
      <c r="C657" s="13"/>
      <c r="D657" s="15" t="s">
        <v>2176</v>
      </c>
      <c r="E657" s="17" t="s">
        <v>2162</v>
      </c>
      <c r="F657" s="18" t="s">
        <v>2177</v>
      </c>
      <c r="G657" s="5"/>
      <c r="H657" s="20" t="str">
        <f>HYPERLINK("mailto:abarto@basd.net","abarto@basd.net")</f>
        <v>abarto@basd.net</v>
      </c>
      <c r="I657" s="5"/>
      <c r="J657" s="19">
        <v>45505</v>
      </c>
      <c r="K657" s="17" t="s">
        <v>18</v>
      </c>
      <c r="L657" s="208">
        <v>45238</v>
      </c>
      <c r="M657" s="13"/>
      <c r="N657" s="13"/>
      <c r="O657" s="13"/>
      <c r="P657" s="14"/>
      <c r="Q657" s="14"/>
    </row>
    <row r="658" spans="1:17" ht="15.6" customHeight="1" thickBot="1" x14ac:dyDescent="0.3">
      <c r="A658" s="15" t="s">
        <v>2178</v>
      </c>
      <c r="B658" s="15" t="s">
        <v>2179</v>
      </c>
      <c r="C658" s="13"/>
      <c r="D658" s="15" t="s">
        <v>2180</v>
      </c>
      <c r="E658" s="17" t="s">
        <v>2162</v>
      </c>
      <c r="F658" s="18">
        <v>19507</v>
      </c>
      <c r="G658" s="15" t="s">
        <v>2181</v>
      </c>
      <c r="H658" s="26" t="s">
        <v>2182</v>
      </c>
      <c r="I658" s="15" t="s">
        <v>2183</v>
      </c>
      <c r="J658" s="19">
        <v>45474</v>
      </c>
      <c r="K658" s="17" t="s">
        <v>18</v>
      </c>
      <c r="L658" s="208">
        <v>45157</v>
      </c>
      <c r="M658" s="13"/>
      <c r="N658" s="13"/>
      <c r="O658" s="13"/>
      <c r="P658" s="14"/>
      <c r="Q658" s="14"/>
    </row>
    <row r="659" spans="1:17" ht="15.6" customHeight="1" thickBot="1" x14ac:dyDescent="0.3">
      <c r="A659" s="15" t="s">
        <v>2184</v>
      </c>
      <c r="B659" s="15" t="s">
        <v>2185</v>
      </c>
      <c r="C659" s="13"/>
      <c r="D659" s="15" t="s">
        <v>2186</v>
      </c>
      <c r="E659" s="17" t="s">
        <v>2162</v>
      </c>
      <c r="F659" s="18">
        <v>17011</v>
      </c>
      <c r="G659" s="90" t="s">
        <v>3643</v>
      </c>
      <c r="H659" s="147" t="s">
        <v>4720</v>
      </c>
      <c r="I659" s="130" t="s">
        <v>2187</v>
      </c>
      <c r="J659" s="19">
        <v>45717</v>
      </c>
      <c r="K659" s="17" t="s">
        <v>18</v>
      </c>
      <c r="L659" s="208">
        <v>45338</v>
      </c>
      <c r="M659" s="13"/>
      <c r="N659" s="13"/>
      <c r="O659" s="13"/>
      <c r="P659" s="14"/>
      <c r="Q659" s="14"/>
    </row>
    <row r="660" spans="1:17" ht="15.6" customHeight="1" thickBot="1" x14ac:dyDescent="0.3">
      <c r="A660" s="15" t="s">
        <v>2188</v>
      </c>
      <c r="B660" s="15" t="s">
        <v>2189</v>
      </c>
      <c r="C660" s="13"/>
      <c r="D660" s="15" t="s">
        <v>2190</v>
      </c>
      <c r="E660" s="17" t="s">
        <v>2162</v>
      </c>
      <c r="F660" s="18">
        <v>17517</v>
      </c>
      <c r="G660" s="15" t="s">
        <v>2191</v>
      </c>
      <c r="H660" s="20" t="str">
        <f>HYPERLINK("mailto:dboro@ptd.net","dboro@ptd.net")</f>
        <v>dboro@ptd.net</v>
      </c>
      <c r="I660" s="15" t="s">
        <v>2192</v>
      </c>
      <c r="J660" s="19">
        <v>45689</v>
      </c>
      <c r="K660" s="17" t="s">
        <v>18</v>
      </c>
      <c r="L660" s="208">
        <v>45315</v>
      </c>
      <c r="M660" s="13"/>
      <c r="N660" s="13"/>
      <c r="O660" s="13"/>
      <c r="P660" s="14"/>
      <c r="Q660" s="14"/>
    </row>
    <row r="661" spans="1:17" ht="15.6" customHeight="1" thickBot="1" x14ac:dyDescent="0.3">
      <c r="A661" s="15" t="s">
        <v>2193</v>
      </c>
      <c r="B661" s="15" t="s">
        <v>2194</v>
      </c>
      <c r="C661" s="13"/>
      <c r="D661" s="15" t="s">
        <v>211</v>
      </c>
      <c r="E661" s="17" t="s">
        <v>2162</v>
      </c>
      <c r="F661" s="18">
        <v>19526</v>
      </c>
      <c r="G661" s="90" t="s">
        <v>4411</v>
      </c>
      <c r="H661" s="107" t="s">
        <v>4410</v>
      </c>
      <c r="I661" s="90" t="s">
        <v>4412</v>
      </c>
      <c r="J661" s="19">
        <v>45444</v>
      </c>
      <c r="K661" s="17" t="s">
        <v>18</v>
      </c>
      <c r="L661" s="208">
        <v>45061</v>
      </c>
      <c r="M661" s="13"/>
      <c r="N661" s="13"/>
      <c r="O661" s="13"/>
      <c r="P661" s="14"/>
      <c r="Q661" s="14"/>
    </row>
    <row r="662" spans="1:17" ht="15.6" customHeight="1" thickBot="1" x14ac:dyDescent="0.3">
      <c r="A662" s="15" t="s">
        <v>2195</v>
      </c>
      <c r="B662" s="15" t="s">
        <v>2196</v>
      </c>
      <c r="C662" s="13"/>
      <c r="D662" s="15" t="s">
        <v>2197</v>
      </c>
      <c r="E662" s="17" t="s">
        <v>2162</v>
      </c>
      <c r="F662" s="18" t="s">
        <v>2198</v>
      </c>
      <c r="G662" s="5"/>
      <c r="H662" s="312" t="str">
        <f>HYPERLINK("mailto:leesportboro@comcast.net","leesportboro@comcast.net")</f>
        <v>leesportboro@comcast.net</v>
      </c>
      <c r="I662" s="15" t="s">
        <v>2199</v>
      </c>
      <c r="J662" s="19">
        <v>45627</v>
      </c>
      <c r="K662" s="17" t="s">
        <v>18</v>
      </c>
      <c r="L662" s="208">
        <v>45260</v>
      </c>
      <c r="M662" s="13"/>
      <c r="N662" s="13"/>
      <c r="O662" s="13"/>
      <c r="P662" s="14"/>
      <c r="Q662" s="14"/>
    </row>
    <row r="663" spans="1:17" ht="15.6" customHeight="1" thickBot="1" x14ac:dyDescent="0.3">
      <c r="A663" s="15" t="s">
        <v>2200</v>
      </c>
      <c r="B663" s="15" t="s">
        <v>2201</v>
      </c>
      <c r="C663" s="13"/>
      <c r="D663" s="15" t="s">
        <v>2202</v>
      </c>
      <c r="E663" s="17" t="s">
        <v>2162</v>
      </c>
      <c r="F663" s="18">
        <v>17954</v>
      </c>
      <c r="G663" s="15" t="s">
        <v>2203</v>
      </c>
      <c r="H663" s="92" t="str">
        <f>HYPERLINK("mailto:minerscouncilsec@comcast.net","minerscouncilsec@comcast.net")</f>
        <v>minerscouncilsec@comcast.net</v>
      </c>
      <c r="I663" s="15" t="s">
        <v>2204</v>
      </c>
      <c r="J663" s="19">
        <v>46054</v>
      </c>
      <c r="K663" s="17" t="s">
        <v>18</v>
      </c>
      <c r="L663" s="208">
        <v>45369</v>
      </c>
      <c r="M663" s="13"/>
      <c r="N663" s="13"/>
      <c r="O663" s="13"/>
      <c r="P663" s="14"/>
      <c r="Q663" s="14"/>
    </row>
    <row r="664" spans="1:17" ht="15.6" customHeight="1" thickBot="1" x14ac:dyDescent="0.3">
      <c r="A664" s="15" t="s">
        <v>2205</v>
      </c>
      <c r="B664" s="15" t="s">
        <v>2206</v>
      </c>
      <c r="C664" s="13"/>
      <c r="D664" s="15" t="s">
        <v>2207</v>
      </c>
      <c r="E664" s="17" t="s">
        <v>2162</v>
      </c>
      <c r="F664" s="18">
        <v>17959</v>
      </c>
      <c r="G664" s="15" t="s">
        <v>2208</v>
      </c>
      <c r="H664" s="91" t="s">
        <v>4241</v>
      </c>
      <c r="I664" s="15" t="s">
        <v>5053</v>
      </c>
      <c r="J664" s="19">
        <v>45566</v>
      </c>
      <c r="K664" s="17" t="s">
        <v>18</v>
      </c>
      <c r="L664" s="208">
        <v>45190</v>
      </c>
      <c r="M664" s="13"/>
      <c r="N664" s="13"/>
      <c r="O664" s="13"/>
      <c r="P664" s="14"/>
      <c r="Q664" s="14"/>
    </row>
    <row r="665" spans="1:17" ht="15.6" customHeight="1" thickBot="1" x14ac:dyDescent="0.3">
      <c r="A665" s="15" t="s">
        <v>2209</v>
      </c>
      <c r="B665" s="15" t="s">
        <v>2210</v>
      </c>
      <c r="C665" s="13"/>
      <c r="D665" s="15" t="s">
        <v>2211</v>
      </c>
      <c r="E665" s="17" t="s">
        <v>2162</v>
      </c>
      <c r="F665" s="18">
        <v>18032</v>
      </c>
      <c r="G665" s="15" t="s">
        <v>4092</v>
      </c>
      <c r="H665" s="107" t="s">
        <v>5461</v>
      </c>
      <c r="I665" s="15" t="s">
        <v>2212</v>
      </c>
      <c r="J665" s="19">
        <v>45748</v>
      </c>
      <c r="K665" s="17" t="s">
        <v>18</v>
      </c>
      <c r="L665" s="208">
        <v>45355</v>
      </c>
      <c r="M665" s="13"/>
      <c r="N665" s="13"/>
      <c r="O665" s="13"/>
      <c r="P665" s="14"/>
      <c r="Q665" s="14"/>
    </row>
    <row r="666" spans="1:17" ht="15.6" customHeight="1" thickBot="1" x14ac:dyDescent="0.3">
      <c r="A666" s="15" t="s">
        <v>2213</v>
      </c>
      <c r="B666" s="15" t="s">
        <v>2214</v>
      </c>
      <c r="C666" s="13"/>
      <c r="D666" s="15" t="s">
        <v>2215</v>
      </c>
      <c r="E666" s="17" t="s">
        <v>2162</v>
      </c>
      <c r="F666" s="18">
        <v>17078</v>
      </c>
      <c r="G666" s="15" t="s">
        <v>2216</v>
      </c>
      <c r="H666" s="20" t="str">
        <f>HYPERLINK("mailto:rpowl@palmyraborough.org","rpowl@palmyraborough.org")</f>
        <v>rpowl@palmyraborough.org</v>
      </c>
      <c r="I666" s="15" t="s">
        <v>2217</v>
      </c>
      <c r="J666" s="19">
        <v>45748</v>
      </c>
      <c r="K666" s="17" t="s">
        <v>18</v>
      </c>
      <c r="L666" s="208">
        <v>45369</v>
      </c>
      <c r="M666" s="13"/>
      <c r="N666" s="13"/>
      <c r="O666" s="13"/>
      <c r="P666" s="14"/>
      <c r="Q666" s="14"/>
    </row>
    <row r="667" spans="1:17" ht="15.6" customHeight="1" x14ac:dyDescent="0.25">
      <c r="A667" s="100" t="s">
        <v>2218</v>
      </c>
      <c r="B667" s="100" t="s">
        <v>2219</v>
      </c>
      <c r="C667" s="102"/>
      <c r="D667" s="100" t="s">
        <v>2220</v>
      </c>
      <c r="E667" s="103" t="s">
        <v>2162</v>
      </c>
      <c r="F667" s="104">
        <v>19047</v>
      </c>
      <c r="G667" s="100" t="s">
        <v>3728</v>
      </c>
      <c r="H667" s="274"/>
      <c r="I667" s="100" t="s">
        <v>2221</v>
      </c>
      <c r="J667" s="109">
        <v>45474</v>
      </c>
      <c r="K667" s="103" t="s">
        <v>18</v>
      </c>
      <c r="L667" s="320">
        <v>45097</v>
      </c>
      <c r="P667" s="321"/>
      <c r="Q667" s="321"/>
    </row>
    <row r="668" spans="1:17" ht="15.6" customHeight="1" thickBot="1" x14ac:dyDescent="0.3">
      <c r="A668" s="100" t="s">
        <v>2222</v>
      </c>
      <c r="B668" s="100" t="s">
        <v>2223</v>
      </c>
      <c r="C668" s="102"/>
      <c r="D668" s="100" t="s">
        <v>2224</v>
      </c>
      <c r="E668" s="103" t="s">
        <v>2162</v>
      </c>
      <c r="F668" s="104">
        <v>18042</v>
      </c>
      <c r="G668" s="100" t="s">
        <v>4253</v>
      </c>
      <c r="H668" s="106" t="str">
        <f>HYPERLINK("mailto:boroughsecretary@wilsonborough.org","boroughsecretary@wilsonborough.org")</f>
        <v>boroughsecretary@wilsonborough.org</v>
      </c>
      <c r="I668" s="100" t="s">
        <v>2225</v>
      </c>
      <c r="J668" s="109">
        <v>45689</v>
      </c>
      <c r="K668" s="103" t="s">
        <v>18</v>
      </c>
      <c r="L668" s="320">
        <v>45315</v>
      </c>
      <c r="P668" s="321"/>
      <c r="Q668" s="321"/>
    </row>
    <row r="669" spans="1:17" ht="15.6" customHeight="1" thickBot="1" x14ac:dyDescent="0.3">
      <c r="A669" s="15" t="s">
        <v>2226</v>
      </c>
      <c r="B669" s="15" t="s">
        <v>2227</v>
      </c>
      <c r="C669" s="13"/>
      <c r="D669" s="15" t="s">
        <v>2228</v>
      </c>
      <c r="E669" s="17" t="s">
        <v>2162</v>
      </c>
      <c r="F669" s="18" t="s">
        <v>2229</v>
      </c>
      <c r="G669" s="15" t="s">
        <v>2230</v>
      </c>
      <c r="H669" s="91" t="s">
        <v>4026</v>
      </c>
      <c r="I669" s="15" t="s">
        <v>2231</v>
      </c>
      <c r="J669" s="19">
        <v>45689</v>
      </c>
      <c r="K669" s="17" t="s">
        <v>18</v>
      </c>
      <c r="L669" s="208">
        <v>45315</v>
      </c>
      <c r="M669" s="13"/>
      <c r="N669" s="13"/>
      <c r="O669" s="13"/>
      <c r="P669" s="14"/>
      <c r="Q669" s="14"/>
    </row>
    <row r="670" spans="1:17" ht="15.6" customHeight="1" thickBot="1" x14ac:dyDescent="0.3">
      <c r="A670" s="15" t="s">
        <v>2232</v>
      </c>
      <c r="B670" s="15" t="s">
        <v>2233</v>
      </c>
      <c r="C670" s="13"/>
      <c r="D670" s="15" t="s">
        <v>2234</v>
      </c>
      <c r="E670" s="17" t="s">
        <v>2162</v>
      </c>
      <c r="F670" s="18">
        <v>18064</v>
      </c>
      <c r="G670" s="15" t="s">
        <v>2235</v>
      </c>
      <c r="H670" s="20" t="str">
        <f>HYPERLINK("mailto:police@bushkilltownship.com","police@bushkilltownship.com")</f>
        <v>police@bushkilltownship.com</v>
      </c>
      <c r="I670" s="15" t="s">
        <v>2236</v>
      </c>
      <c r="J670" s="19">
        <v>45413</v>
      </c>
      <c r="K670" s="17" t="s">
        <v>18</v>
      </c>
      <c r="L670" s="208">
        <v>45042</v>
      </c>
      <c r="M670" s="13"/>
      <c r="N670" s="13"/>
      <c r="O670" s="13"/>
      <c r="P670" s="14"/>
      <c r="Q670" s="14"/>
    </row>
    <row r="671" spans="1:17" ht="15.6" customHeight="1" thickBot="1" x14ac:dyDescent="0.3">
      <c r="A671" s="15" t="s">
        <v>2237</v>
      </c>
      <c r="B671" s="15" t="s">
        <v>2238</v>
      </c>
      <c r="C671" s="13"/>
      <c r="D671" s="15" t="s">
        <v>2239</v>
      </c>
      <c r="E671" s="17" t="s">
        <v>2162</v>
      </c>
      <c r="F671" s="18" t="s">
        <v>2240</v>
      </c>
      <c r="G671" s="15" t="s">
        <v>2241</v>
      </c>
      <c r="H671" s="20" t="str">
        <f>HYPERLINK("mailto:carrolltownship@comcast.net","carrolltownship@comcast.net")</f>
        <v>carrolltownship@comcast.net</v>
      </c>
      <c r="I671" s="15" t="s">
        <v>2242</v>
      </c>
      <c r="J671" s="19">
        <v>45717</v>
      </c>
      <c r="K671" s="17" t="s">
        <v>18</v>
      </c>
      <c r="L671" s="208">
        <v>45369</v>
      </c>
      <c r="M671" s="13"/>
      <c r="N671" s="13"/>
      <c r="O671" s="13"/>
      <c r="P671" s="14"/>
      <c r="Q671" s="14"/>
    </row>
    <row r="672" spans="1:17" ht="15.6" customHeight="1" thickBot="1" x14ac:dyDescent="0.3">
      <c r="A672" s="15" t="s">
        <v>2243</v>
      </c>
      <c r="B672" s="15" t="s">
        <v>2244</v>
      </c>
      <c r="C672" s="13"/>
      <c r="D672" s="15" t="s">
        <v>2245</v>
      </c>
      <c r="E672" s="17" t="s">
        <v>2162</v>
      </c>
      <c r="F672" s="18">
        <v>17320</v>
      </c>
      <c r="G672" s="15" t="s">
        <v>2246</v>
      </c>
      <c r="H672" s="20" t="str">
        <f>HYPERLINK("mailto:manager@carrollvalley.org","manager@carrollvalley.org")</f>
        <v>manager@carrollvalley.org</v>
      </c>
      <c r="I672" s="15" t="s">
        <v>2247</v>
      </c>
      <c r="J672" s="19">
        <v>45383</v>
      </c>
      <c r="K672" s="17" t="s">
        <v>18</v>
      </c>
      <c r="L672" s="208">
        <v>45061</v>
      </c>
      <c r="P672" s="321"/>
      <c r="Q672" s="321"/>
    </row>
    <row r="673" spans="1:17" ht="15.6" customHeight="1" thickBot="1" x14ac:dyDescent="0.3">
      <c r="A673" s="15" t="s">
        <v>2248</v>
      </c>
      <c r="B673" s="15" t="s">
        <v>2249</v>
      </c>
      <c r="C673" s="13"/>
      <c r="D673" s="15" t="s">
        <v>2250</v>
      </c>
      <c r="E673" s="17" t="s">
        <v>2162</v>
      </c>
      <c r="F673" s="18">
        <v>16825</v>
      </c>
      <c r="G673" s="15" t="s">
        <v>5144</v>
      </c>
      <c r="H673" s="91" t="s">
        <v>5145</v>
      </c>
      <c r="I673" s="15" t="s">
        <v>2251</v>
      </c>
      <c r="J673" s="19">
        <v>46054</v>
      </c>
      <c r="K673" s="17" t="s">
        <v>18</v>
      </c>
      <c r="L673" s="208">
        <v>45342</v>
      </c>
      <c r="M673" s="13"/>
      <c r="N673" s="13"/>
      <c r="O673" s="13"/>
      <c r="P673" s="14"/>
      <c r="Q673" s="14"/>
    </row>
    <row r="674" spans="1:17" ht="15.6" customHeight="1" thickBot="1" x14ac:dyDescent="0.3">
      <c r="A674" s="15" t="s">
        <v>2252</v>
      </c>
      <c r="B674" s="15" t="s">
        <v>2253</v>
      </c>
      <c r="C674" s="13"/>
      <c r="D674" s="15" t="s">
        <v>2254</v>
      </c>
      <c r="E674" s="17" t="s">
        <v>2162</v>
      </c>
      <c r="F674" s="18">
        <v>15001</v>
      </c>
      <c r="G674" s="15" t="s">
        <v>2255</v>
      </c>
      <c r="H674" s="20" t="str">
        <f>HYPERLINK("mailto:rdeltondo@ctbos.com","rdeltondo@ctbos.com")</f>
        <v>rdeltondo@ctbos.com</v>
      </c>
      <c r="I674" s="15" t="s">
        <v>2256</v>
      </c>
      <c r="J674" s="19">
        <v>45474</v>
      </c>
      <c r="K674" s="17" t="s">
        <v>18</v>
      </c>
      <c r="L674" s="208">
        <v>45168</v>
      </c>
      <c r="M674" s="13"/>
      <c r="N674" s="13"/>
      <c r="O674" s="13"/>
      <c r="P674" s="14"/>
      <c r="Q674" s="14"/>
    </row>
    <row r="675" spans="1:17" ht="15.6" customHeight="1" thickBot="1" x14ac:dyDescent="0.3">
      <c r="A675" s="15" t="s">
        <v>2257</v>
      </c>
      <c r="B675" s="15" t="s">
        <v>2258</v>
      </c>
      <c r="C675" s="13"/>
      <c r="D675" s="15" t="s">
        <v>2259</v>
      </c>
      <c r="E675" s="17" t="s">
        <v>2162</v>
      </c>
      <c r="F675" s="18">
        <v>19320</v>
      </c>
      <c r="G675" s="15" t="s">
        <v>2260</v>
      </c>
      <c r="H675" s="91" t="s">
        <v>4388</v>
      </c>
      <c r="I675" s="15" t="s">
        <v>2261</v>
      </c>
      <c r="J675" s="19">
        <v>45689</v>
      </c>
      <c r="K675" s="17" t="s">
        <v>18</v>
      </c>
      <c r="L675" s="208">
        <v>45330</v>
      </c>
      <c r="M675" s="13"/>
      <c r="N675" s="13"/>
      <c r="O675" s="13"/>
      <c r="P675" s="14"/>
      <c r="Q675" s="14"/>
    </row>
    <row r="676" spans="1:17" ht="15.6" customHeight="1" thickBot="1" x14ac:dyDescent="0.3">
      <c r="A676" s="15" t="s">
        <v>2262</v>
      </c>
      <c r="B676" s="15" t="s">
        <v>2263</v>
      </c>
      <c r="C676" s="13"/>
      <c r="D676" s="15" t="s">
        <v>2264</v>
      </c>
      <c r="E676" s="17" t="s">
        <v>2162</v>
      </c>
      <c r="F676" s="18">
        <v>18218</v>
      </c>
      <c r="G676" s="15" t="s">
        <v>2265</v>
      </c>
      <c r="H676" s="20" t="str">
        <f>HYPERLINK("mailto:coaldale@ptd.net","coaldale@ptd.net")</f>
        <v>coaldale@ptd.net</v>
      </c>
      <c r="I676" s="15" t="s">
        <v>2266</v>
      </c>
      <c r="J676" s="19">
        <v>45597</v>
      </c>
      <c r="K676" s="17" t="s">
        <v>18</v>
      </c>
      <c r="L676" s="208">
        <v>45198</v>
      </c>
      <c r="M676" s="13"/>
      <c r="N676" s="28"/>
      <c r="O676" s="24"/>
      <c r="P676" s="29"/>
      <c r="Q676" s="14"/>
    </row>
    <row r="677" spans="1:17" ht="15.6" customHeight="1" thickBot="1" x14ac:dyDescent="0.3">
      <c r="A677" s="15" t="s">
        <v>2267</v>
      </c>
      <c r="B677" s="15" t="s">
        <v>2268</v>
      </c>
      <c r="C677" s="13"/>
      <c r="D677" s="15" t="s">
        <v>2269</v>
      </c>
      <c r="E677" s="17" t="s">
        <v>2162</v>
      </c>
      <c r="F677" s="18">
        <v>15687</v>
      </c>
      <c r="G677" s="15" t="s">
        <v>2270</v>
      </c>
      <c r="H677" s="20" t="str">
        <f>HYPERLINK("mailto:cooktwp@lhtot.com","cooktwp@lhtot.com")</f>
        <v>cooktwp@lhtot.com</v>
      </c>
      <c r="I677" s="15" t="s">
        <v>2271</v>
      </c>
      <c r="J677" s="19">
        <v>45474</v>
      </c>
      <c r="K677" s="17" t="s">
        <v>18</v>
      </c>
      <c r="L677" s="208">
        <v>45157</v>
      </c>
      <c r="M677" s="13"/>
      <c r="N677" s="28"/>
      <c r="O677" s="24"/>
      <c r="P677" s="29"/>
      <c r="Q677" s="14"/>
    </row>
    <row r="678" spans="1:17" ht="15.6" customHeight="1" thickBot="1" x14ac:dyDescent="0.3">
      <c r="A678" s="15" t="s">
        <v>4955</v>
      </c>
      <c r="B678" s="15" t="s">
        <v>2272</v>
      </c>
      <c r="C678" s="13"/>
      <c r="D678" s="15" t="s">
        <v>2273</v>
      </c>
      <c r="E678" s="17" t="s">
        <v>2162</v>
      </c>
      <c r="F678" s="18">
        <v>17701</v>
      </c>
      <c r="G678" s="15" t="s">
        <v>2274</v>
      </c>
      <c r="H678" s="20" t="str">
        <f>HYPERLINK("mailto:mtoon@lyco.org","mtoon@lyco.org")</f>
        <v>mtoon@lyco.org</v>
      </c>
      <c r="I678" s="15" t="s">
        <v>2275</v>
      </c>
      <c r="J678" s="19">
        <v>45413</v>
      </c>
      <c r="K678" s="17" t="s">
        <v>18</v>
      </c>
      <c r="L678" s="208">
        <v>45035</v>
      </c>
      <c r="M678" s="13"/>
      <c r="N678" s="28"/>
      <c r="O678" s="24"/>
      <c r="P678" s="29"/>
      <c r="Q678" s="14"/>
    </row>
    <row r="679" spans="1:17" ht="15.6" customHeight="1" thickBot="1" x14ac:dyDescent="0.3">
      <c r="A679" s="15" t="s">
        <v>4957</v>
      </c>
      <c r="B679" s="15" t="s">
        <v>2276</v>
      </c>
      <c r="C679" s="13"/>
      <c r="D679" s="15" t="s">
        <v>2277</v>
      </c>
      <c r="E679" s="17" t="s">
        <v>2162</v>
      </c>
      <c r="F679" s="18">
        <v>18444</v>
      </c>
      <c r="G679" s="15"/>
      <c r="H679" s="91" t="s">
        <v>4203</v>
      </c>
      <c r="I679" s="15" t="s">
        <v>2278</v>
      </c>
      <c r="J679" s="19">
        <v>45505</v>
      </c>
      <c r="K679" s="17" t="s">
        <v>18</v>
      </c>
      <c r="L679" s="208">
        <v>45244</v>
      </c>
      <c r="M679" s="13"/>
      <c r="N679" s="13"/>
      <c r="O679" s="13"/>
      <c r="P679" s="14"/>
      <c r="Q679" s="14"/>
    </row>
    <row r="680" spans="1:17" ht="15.6" customHeight="1" thickBot="1" x14ac:dyDescent="0.3">
      <c r="A680" s="15" t="s">
        <v>2279</v>
      </c>
      <c r="B680" s="130" t="s">
        <v>2280</v>
      </c>
      <c r="C680" s="13"/>
      <c r="D680" s="130" t="s">
        <v>2281</v>
      </c>
      <c r="E680" s="17" t="s">
        <v>2162</v>
      </c>
      <c r="F680" s="18">
        <v>17013</v>
      </c>
      <c r="G680" s="90" t="s">
        <v>4476</v>
      </c>
      <c r="H680" s="332" t="s">
        <v>4475</v>
      </c>
      <c r="I680" s="130" t="s">
        <v>2282</v>
      </c>
      <c r="J680" s="19">
        <v>45474</v>
      </c>
      <c r="K680" s="17" t="s">
        <v>18</v>
      </c>
      <c r="L680" s="208">
        <v>45097</v>
      </c>
      <c r="M680" s="13"/>
      <c r="N680" s="13"/>
      <c r="O680" s="13"/>
      <c r="P680" s="14"/>
      <c r="Q680" s="14"/>
    </row>
    <row r="681" spans="1:17" ht="15.6" customHeight="1" thickBot="1" x14ac:dyDescent="0.3">
      <c r="A681" s="15" t="s">
        <v>2283</v>
      </c>
      <c r="B681" s="15" t="s">
        <v>3462</v>
      </c>
      <c r="C681" s="13"/>
      <c r="D681" s="15" t="s">
        <v>2284</v>
      </c>
      <c r="E681" s="17" t="s">
        <v>2162</v>
      </c>
      <c r="F681" s="18">
        <v>17821</v>
      </c>
      <c r="G681" s="15" t="s">
        <v>5162</v>
      </c>
      <c r="H681" s="91" t="s">
        <v>5163</v>
      </c>
      <c r="I681" s="15" t="s">
        <v>2285</v>
      </c>
      <c r="J681" s="19">
        <v>45566</v>
      </c>
      <c r="K681" s="17" t="s">
        <v>18</v>
      </c>
      <c r="L681" s="208">
        <v>45190</v>
      </c>
      <c r="M681" s="13"/>
      <c r="N681" s="13"/>
      <c r="O681" s="13"/>
      <c r="P681" s="14"/>
      <c r="Q681" s="14"/>
    </row>
    <row r="682" spans="1:17" ht="15.6" customHeight="1" thickBot="1" x14ac:dyDescent="0.3">
      <c r="A682" s="15" t="s">
        <v>2286</v>
      </c>
      <c r="B682" s="15" t="s">
        <v>2287</v>
      </c>
      <c r="C682" s="13"/>
      <c r="D682" s="15" t="s">
        <v>2288</v>
      </c>
      <c r="E682" s="17" t="s">
        <v>2162</v>
      </c>
      <c r="F682" s="18">
        <v>15646</v>
      </c>
      <c r="G682" s="15" t="s">
        <v>2289</v>
      </c>
      <c r="H682" s="20" t="str">
        <f>HYPERLINK("mailto:dontwp@lhtot.com","dontwp@lhtot.com")</f>
        <v>dontwp@lhtot.com</v>
      </c>
      <c r="I682" s="15" t="s">
        <v>2290</v>
      </c>
      <c r="J682" s="19">
        <v>45566</v>
      </c>
      <c r="K682" s="17" t="s">
        <v>18</v>
      </c>
      <c r="L682" s="208">
        <v>45168</v>
      </c>
      <c r="M682" s="13"/>
      <c r="N682" s="13"/>
      <c r="O682" s="13"/>
      <c r="P682" s="14"/>
      <c r="Q682" s="14"/>
    </row>
    <row r="683" spans="1:17" ht="15.6" customHeight="1" thickBot="1" x14ac:dyDescent="0.3">
      <c r="A683" s="15" t="s">
        <v>2291</v>
      </c>
      <c r="B683" s="15" t="s">
        <v>702</v>
      </c>
      <c r="C683" s="15" t="s">
        <v>2292</v>
      </c>
      <c r="D683" s="15" t="s">
        <v>2293</v>
      </c>
      <c r="E683" s="17" t="s">
        <v>2162</v>
      </c>
      <c r="F683" s="18">
        <v>16030</v>
      </c>
      <c r="G683" s="15" t="s">
        <v>2294</v>
      </c>
      <c r="H683" s="20" t="str">
        <f>HYPERLINK("mailto:eauclaire@zoominternet.net","eauclaire@zoominternet.net")</f>
        <v>eauclaire@zoominternet.net</v>
      </c>
      <c r="I683" s="15" t="s">
        <v>2295</v>
      </c>
      <c r="J683" s="19">
        <v>45444</v>
      </c>
      <c r="K683" s="17" t="s">
        <v>18</v>
      </c>
      <c r="L683" s="208">
        <v>45077</v>
      </c>
      <c r="M683" s="13"/>
      <c r="N683" s="13"/>
      <c r="O683" s="13"/>
      <c r="P683" s="14"/>
      <c r="Q683" s="14"/>
    </row>
    <row r="684" spans="1:17" ht="15.6" customHeight="1" thickBot="1" x14ac:dyDescent="0.3">
      <c r="A684" s="15" t="s">
        <v>2296</v>
      </c>
      <c r="B684" s="15" t="s">
        <v>2297</v>
      </c>
      <c r="C684" s="13"/>
      <c r="D684" s="15" t="s">
        <v>2298</v>
      </c>
      <c r="E684" s="17" t="s">
        <v>2162</v>
      </c>
      <c r="F684" s="18">
        <v>15565</v>
      </c>
      <c r="G684" s="15" t="s">
        <v>4204</v>
      </c>
      <c r="H684" s="20" t="str">
        <f>HYPERLINK("mailto:elklick@elklicktownship.comcastbiz.net","elklick@elklicktownship.comcastbiz.net")</f>
        <v>elklick@elklicktownship.comcastbiz.net</v>
      </c>
      <c r="I684" s="15" t="s">
        <v>2299</v>
      </c>
      <c r="J684" s="19">
        <v>45566</v>
      </c>
      <c r="K684" s="17" t="s">
        <v>18</v>
      </c>
      <c r="L684" s="208">
        <v>45198</v>
      </c>
      <c r="M684" s="13"/>
      <c r="N684" s="13"/>
      <c r="O684" s="13"/>
      <c r="P684" s="14"/>
      <c r="Q684" s="14"/>
    </row>
    <row r="685" spans="1:17" ht="15.6" customHeight="1" thickBot="1" x14ac:dyDescent="0.3">
      <c r="A685" s="15" t="s">
        <v>2300</v>
      </c>
      <c r="B685" s="15" t="s">
        <v>2301</v>
      </c>
      <c r="C685" s="13"/>
      <c r="D685" s="15" t="s">
        <v>2302</v>
      </c>
      <c r="E685" s="17" t="s">
        <v>2162</v>
      </c>
      <c r="F685" s="18">
        <v>15223</v>
      </c>
      <c r="G685" s="15" t="s">
        <v>2303</v>
      </c>
      <c r="H685" s="20" t="str">
        <f>HYPERLINK("mailto:meramage@etnaborough.org","meramage@etnaborough.org")</f>
        <v>meramage@etnaborough.org</v>
      </c>
      <c r="I685" s="15" t="s">
        <v>2304</v>
      </c>
      <c r="J685" s="19">
        <v>45352</v>
      </c>
      <c r="K685" s="129" t="s">
        <v>18</v>
      </c>
      <c r="L685" s="320">
        <v>44985</v>
      </c>
      <c r="P685" s="321"/>
      <c r="Q685" s="321"/>
    </row>
    <row r="686" spans="1:17" ht="15.6" customHeight="1" thickBot="1" x14ac:dyDescent="0.3">
      <c r="A686" s="15" t="s">
        <v>2305</v>
      </c>
      <c r="B686" s="15" t="s">
        <v>2306</v>
      </c>
      <c r="C686" s="13"/>
      <c r="D686" s="15" t="s">
        <v>2307</v>
      </c>
      <c r="E686" s="17" t="s">
        <v>2162</v>
      </c>
      <c r="F686" s="18">
        <v>18615</v>
      </c>
      <c r="G686" s="130" t="s">
        <v>2308</v>
      </c>
      <c r="H686" s="312" t="str">
        <f>HYPERLINK("mailto:fallstownship@epix.net","fallstownship@epix.net")</f>
        <v>fallstownship@epix.net</v>
      </c>
      <c r="I686" s="15" t="s">
        <v>2309</v>
      </c>
      <c r="J686" s="19">
        <v>45566</v>
      </c>
      <c r="K686" s="17" t="s">
        <v>18</v>
      </c>
      <c r="L686" s="208">
        <v>45219</v>
      </c>
      <c r="P686" s="321"/>
      <c r="Q686" s="321"/>
    </row>
    <row r="687" spans="1:17" ht="15.6" customHeight="1" thickBot="1" x14ac:dyDescent="0.3">
      <c r="A687" s="15" t="s">
        <v>2310</v>
      </c>
      <c r="B687" s="15" t="s">
        <v>2311</v>
      </c>
      <c r="C687" s="13"/>
      <c r="D687" s="15" t="s">
        <v>2312</v>
      </c>
      <c r="E687" s="17" t="s">
        <v>2162</v>
      </c>
      <c r="F687" s="18">
        <v>16833</v>
      </c>
      <c r="G687" s="15" t="s">
        <v>4441</v>
      </c>
      <c r="H687" s="20" t="str">
        <f>HYPERLINK("mailto:fergusontwp@verizon.net","fergusontwp@verizon.net")</f>
        <v>fergusontwp@verizon.net</v>
      </c>
      <c r="I687" s="15" t="s">
        <v>2313</v>
      </c>
      <c r="J687" s="19">
        <v>45474</v>
      </c>
      <c r="K687" s="17" t="s">
        <v>18</v>
      </c>
      <c r="L687" s="208">
        <v>45097</v>
      </c>
      <c r="M687" s="13"/>
      <c r="N687" s="13"/>
      <c r="O687" s="13"/>
      <c r="P687" s="14"/>
      <c r="Q687" s="14"/>
    </row>
    <row r="688" spans="1:17" ht="15.6" customHeight="1" thickBot="1" x14ac:dyDescent="0.3">
      <c r="A688" s="15" t="s">
        <v>2314</v>
      </c>
      <c r="B688" s="15" t="s">
        <v>2315</v>
      </c>
      <c r="C688" s="13"/>
      <c r="D688" s="15" t="s">
        <v>2316</v>
      </c>
      <c r="E688" s="17" t="s">
        <v>2162</v>
      </c>
      <c r="F688" s="18">
        <v>15905</v>
      </c>
      <c r="G688" s="15" t="s">
        <v>2317</v>
      </c>
      <c r="H688" s="20" t="str">
        <f>HYPERLINK("mailto:council@ferndaleborough.com","council@ferndaleborough.com")</f>
        <v>council@ferndaleborough.com</v>
      </c>
      <c r="I688" s="15" t="s">
        <v>2318</v>
      </c>
      <c r="J688" s="19">
        <v>45597</v>
      </c>
      <c r="K688" s="17" t="s">
        <v>18</v>
      </c>
      <c r="L688" s="208">
        <v>45190</v>
      </c>
      <c r="M688" s="13"/>
      <c r="N688" s="13"/>
      <c r="O688" s="13"/>
      <c r="P688" s="14"/>
      <c r="Q688" s="14"/>
    </row>
    <row r="689" spans="1:17" ht="15.6" customHeight="1" thickBot="1" x14ac:dyDescent="0.3">
      <c r="A689" s="15" t="s">
        <v>2319</v>
      </c>
      <c r="B689" s="15" t="s">
        <v>2320</v>
      </c>
      <c r="C689" s="15" t="s">
        <v>2321</v>
      </c>
      <c r="D689" s="15" t="s">
        <v>2322</v>
      </c>
      <c r="E689" s="17" t="s">
        <v>2162</v>
      </c>
      <c r="F689" s="18">
        <v>17931</v>
      </c>
      <c r="G689" s="15" t="s">
        <v>2323</v>
      </c>
      <c r="H689" s="20" t="str">
        <f>HYPERLINK("mailto:famainfo@fama874.com","famainfo@fama874.com")</f>
        <v>famainfo@fama874.com</v>
      </c>
      <c r="I689" s="15" t="s">
        <v>2324</v>
      </c>
      <c r="J689" s="19">
        <v>45566</v>
      </c>
      <c r="K689" s="17" t="s">
        <v>18</v>
      </c>
      <c r="L689" s="208">
        <v>45180</v>
      </c>
      <c r="M689" s="13"/>
      <c r="N689" s="13"/>
      <c r="O689" s="13"/>
      <c r="P689" s="14"/>
      <c r="Q689" s="14"/>
    </row>
    <row r="690" spans="1:17" ht="15.6" customHeight="1" thickBot="1" x14ac:dyDescent="0.3">
      <c r="A690" s="15" t="s">
        <v>5093</v>
      </c>
      <c r="B690" s="15" t="s">
        <v>5092</v>
      </c>
      <c r="C690" s="13"/>
      <c r="D690" s="15" t="s">
        <v>5091</v>
      </c>
      <c r="E690" s="17" t="s">
        <v>2162</v>
      </c>
      <c r="F690" s="18">
        <v>16402</v>
      </c>
      <c r="G690" s="15" t="s">
        <v>5090</v>
      </c>
      <c r="H690" s="110" t="str">
        <f>HYPERLINK("mailto:freeholdtownship@verizon.net","freeholdtownship@verizon.net")</f>
        <v>freeholdtownship@verizon.net</v>
      </c>
      <c r="I690" s="15" t="s">
        <v>5089</v>
      </c>
      <c r="J690" s="19">
        <v>45658</v>
      </c>
      <c r="K690" s="17" t="s">
        <v>18</v>
      </c>
      <c r="L690" s="208">
        <v>45330</v>
      </c>
      <c r="M690" s="13"/>
      <c r="N690" s="13"/>
      <c r="O690" s="13"/>
      <c r="P690" s="14"/>
      <c r="Q690" s="22"/>
    </row>
    <row r="691" spans="1:17" ht="15.6" customHeight="1" thickBot="1" x14ac:dyDescent="0.3">
      <c r="A691" s="15" t="s">
        <v>2325</v>
      </c>
      <c r="B691" s="15" t="s">
        <v>2326</v>
      </c>
      <c r="C691" s="13"/>
      <c r="D691" s="15" t="s">
        <v>2302</v>
      </c>
      <c r="E691" s="17" t="s">
        <v>2162</v>
      </c>
      <c r="F691" s="18">
        <v>15237</v>
      </c>
      <c r="G691" s="15" t="s">
        <v>5056</v>
      </c>
      <c r="H691" s="147" t="s">
        <v>5057</v>
      </c>
      <c r="I691" s="15" t="s">
        <v>2327</v>
      </c>
      <c r="J691" s="19">
        <v>45566</v>
      </c>
      <c r="K691" s="17" t="s">
        <v>18</v>
      </c>
      <c r="L691" s="208">
        <v>45190</v>
      </c>
      <c r="M691" s="13"/>
      <c r="N691" s="15"/>
      <c r="O691" s="13"/>
      <c r="P691" s="14"/>
      <c r="Q691" s="14"/>
    </row>
    <row r="692" spans="1:17" ht="15.6" customHeight="1" thickBot="1" x14ac:dyDescent="0.3">
      <c r="A692" s="100" t="s">
        <v>2328</v>
      </c>
      <c r="B692" s="100" t="s">
        <v>2329</v>
      </c>
      <c r="C692" s="102"/>
      <c r="D692" s="100" t="s">
        <v>2330</v>
      </c>
      <c r="E692" s="103" t="s">
        <v>2162</v>
      </c>
      <c r="F692" s="104">
        <v>17202</v>
      </c>
      <c r="G692" s="100" t="s">
        <v>2331</v>
      </c>
      <c r="H692" s="106" t="s">
        <v>2332</v>
      </c>
      <c r="I692" s="100" t="s">
        <v>2333</v>
      </c>
      <c r="J692" s="109">
        <v>45383</v>
      </c>
      <c r="K692" s="103" t="s">
        <v>18</v>
      </c>
      <c r="L692" s="320">
        <v>45061</v>
      </c>
    </row>
    <row r="693" spans="1:17" ht="15.6" customHeight="1" thickBot="1" x14ac:dyDescent="0.3">
      <c r="A693" s="15" t="s">
        <v>2334</v>
      </c>
      <c r="B693" s="15" t="s">
        <v>2335</v>
      </c>
      <c r="C693" s="15" t="s">
        <v>2336</v>
      </c>
      <c r="D693" s="15" t="s">
        <v>2337</v>
      </c>
      <c r="E693" s="17" t="s">
        <v>2162</v>
      </c>
      <c r="F693" s="18" t="s">
        <v>2338</v>
      </c>
      <c r="G693" s="15" t="s">
        <v>2339</v>
      </c>
      <c r="H693" s="20" t="str">
        <f>HYPERLINK("mailto:gulich_township@comcast.net","gulich_township@comcast.net")</f>
        <v>gulich_township@comcast.net</v>
      </c>
      <c r="I693" s="130" t="s">
        <v>2340</v>
      </c>
      <c r="J693" s="19">
        <v>45413</v>
      </c>
      <c r="K693" s="17" t="s">
        <v>18</v>
      </c>
      <c r="L693" s="208">
        <v>45016</v>
      </c>
      <c r="M693" s="13"/>
      <c r="N693" s="13"/>
      <c r="O693" s="13"/>
      <c r="P693" s="14"/>
      <c r="Q693" s="14"/>
    </row>
    <row r="694" spans="1:17" ht="15.6" customHeight="1" thickBot="1" x14ac:dyDescent="0.3">
      <c r="A694" s="15" t="s">
        <v>2341</v>
      </c>
      <c r="B694" s="15" t="s">
        <v>2342</v>
      </c>
      <c r="C694" s="13"/>
      <c r="D694" s="15" t="s">
        <v>2330</v>
      </c>
      <c r="E694" s="17" t="s">
        <v>2162</v>
      </c>
      <c r="F694" s="18">
        <v>17202</v>
      </c>
      <c r="G694" s="15" t="s">
        <v>2343</v>
      </c>
      <c r="H694" s="5"/>
      <c r="I694" s="15" t="s">
        <v>2344</v>
      </c>
      <c r="J694" s="19">
        <v>45566</v>
      </c>
      <c r="K694" s="17" t="s">
        <v>18</v>
      </c>
      <c r="L694" s="208">
        <v>45198</v>
      </c>
      <c r="M694" s="13"/>
      <c r="N694" s="13"/>
      <c r="O694" s="13"/>
      <c r="P694" s="14"/>
      <c r="Q694" s="14"/>
    </row>
    <row r="695" spans="1:17" ht="15.6" customHeight="1" thickBot="1" x14ac:dyDescent="0.3">
      <c r="A695" s="15" t="s">
        <v>2345</v>
      </c>
      <c r="B695" s="15" t="s">
        <v>2346</v>
      </c>
      <c r="C695" s="13"/>
      <c r="D695" s="15" t="s">
        <v>2347</v>
      </c>
      <c r="E695" s="17" t="s">
        <v>2162</v>
      </c>
      <c r="F695" s="18">
        <v>17835</v>
      </c>
      <c r="G695" s="15" t="s">
        <v>5444</v>
      </c>
      <c r="H695" s="91" t="s">
        <v>5445</v>
      </c>
      <c r="I695" s="15" t="s">
        <v>2348</v>
      </c>
      <c r="J695" s="19">
        <v>45689</v>
      </c>
      <c r="K695" s="17" t="s">
        <v>18</v>
      </c>
      <c r="L695" s="208">
        <v>45330</v>
      </c>
      <c r="M695" s="13"/>
      <c r="N695" s="13"/>
      <c r="O695" s="13"/>
      <c r="P695" s="14"/>
      <c r="Q695" s="14"/>
    </row>
    <row r="696" spans="1:17" ht="15.6" customHeight="1" thickBot="1" x14ac:dyDescent="0.3">
      <c r="A696" s="15" t="s">
        <v>2349</v>
      </c>
      <c r="B696" s="15" t="s">
        <v>2350</v>
      </c>
      <c r="C696" s="13"/>
      <c r="D696" s="15" t="s">
        <v>2351</v>
      </c>
      <c r="E696" s="17" t="s">
        <v>2162</v>
      </c>
      <c r="F696" s="18">
        <v>16433</v>
      </c>
      <c r="G696" s="15" t="s">
        <v>2352</v>
      </c>
      <c r="H696" s="20" t="str">
        <f>HYPERLINK("mailto:hayfieldtwsp@windstream.net","hayfieldtwsp@windstream.net")</f>
        <v>hayfieldtwsp@windstream.net</v>
      </c>
      <c r="I696" s="15" t="s">
        <v>2353</v>
      </c>
      <c r="J696" s="19">
        <v>45566</v>
      </c>
      <c r="K696" s="17" t="s">
        <v>18</v>
      </c>
      <c r="L696" s="208">
        <v>45190</v>
      </c>
      <c r="M696" s="13"/>
      <c r="N696" s="13"/>
      <c r="O696" s="13"/>
      <c r="P696" s="14"/>
      <c r="Q696" s="14"/>
    </row>
    <row r="697" spans="1:17" ht="15.6" customHeight="1" thickBot="1" x14ac:dyDescent="0.3">
      <c r="A697" s="15" t="s">
        <v>2354</v>
      </c>
      <c r="B697" s="15" t="s">
        <v>2355</v>
      </c>
      <c r="C697" s="13"/>
      <c r="D697" s="15" t="s">
        <v>2356</v>
      </c>
      <c r="E697" s="17" t="s">
        <v>2162</v>
      </c>
      <c r="F697" s="18">
        <v>16347</v>
      </c>
      <c r="G697" s="15" t="s">
        <v>2357</v>
      </c>
      <c r="H697" s="111" t="s">
        <v>3690</v>
      </c>
      <c r="I697" s="15" t="s">
        <v>2358</v>
      </c>
      <c r="J697" s="19">
        <v>45444</v>
      </c>
      <c r="K697" s="17" t="s">
        <v>18</v>
      </c>
      <c r="L697" s="208">
        <v>45070</v>
      </c>
      <c r="M697" s="13"/>
      <c r="N697" s="13"/>
      <c r="O697" s="13"/>
      <c r="P697" s="14"/>
      <c r="Q697" s="14"/>
    </row>
    <row r="698" spans="1:17" ht="15.6" customHeight="1" thickBot="1" x14ac:dyDescent="0.3">
      <c r="A698" s="15" t="s">
        <v>2359</v>
      </c>
      <c r="B698" s="15" t="s">
        <v>2360</v>
      </c>
      <c r="C698" s="13"/>
      <c r="D698" s="15" t="s">
        <v>2361</v>
      </c>
      <c r="E698" s="17" t="s">
        <v>2162</v>
      </c>
      <c r="F698" s="18">
        <v>16656</v>
      </c>
      <c r="G698" s="15" t="s">
        <v>3758</v>
      </c>
      <c r="H698" s="20" t="str">
        <f>HYPERLINK("mailto:irvonaborough@yahoo.com","irvonaborough@yahoo.com")</f>
        <v>irvonaborough@yahoo.com</v>
      </c>
      <c r="I698" s="15" t="s">
        <v>4238</v>
      </c>
      <c r="J698" s="19">
        <v>45566</v>
      </c>
      <c r="K698" s="17" t="s">
        <v>18</v>
      </c>
      <c r="L698" s="208">
        <v>45260</v>
      </c>
      <c r="M698" s="13"/>
      <c r="N698" s="13"/>
      <c r="O698" s="13"/>
      <c r="P698" s="14"/>
      <c r="Q698" s="14"/>
    </row>
    <row r="699" spans="1:17" ht="15.6" customHeight="1" thickBot="1" x14ac:dyDescent="0.3">
      <c r="A699" s="15" t="s">
        <v>2362</v>
      </c>
      <c r="B699" s="15" t="s">
        <v>2363</v>
      </c>
      <c r="C699" s="15" t="s">
        <v>2364</v>
      </c>
      <c r="D699" s="15" t="s">
        <v>2365</v>
      </c>
      <c r="E699" s="17" t="s">
        <v>2162</v>
      </c>
      <c r="F699" s="18">
        <v>17038</v>
      </c>
      <c r="G699" s="15" t="s">
        <v>4195</v>
      </c>
      <c r="H699" s="91" t="s">
        <v>4482</v>
      </c>
      <c r="I699" s="15" t="s">
        <v>2366</v>
      </c>
      <c r="J699" s="19">
        <v>45474</v>
      </c>
      <c r="K699" s="17" t="s">
        <v>18</v>
      </c>
      <c r="L699" s="208">
        <v>45097</v>
      </c>
      <c r="M699" s="13"/>
      <c r="N699" s="13"/>
      <c r="O699" s="13"/>
      <c r="P699" s="14"/>
      <c r="Q699" s="14"/>
    </row>
    <row r="700" spans="1:17" ht="15.6" customHeight="1" thickBot="1" x14ac:dyDescent="0.3">
      <c r="A700" s="15" t="s">
        <v>2367</v>
      </c>
      <c r="B700" s="15" t="s">
        <v>2368</v>
      </c>
      <c r="C700" s="13"/>
      <c r="D700" s="15" t="s">
        <v>2369</v>
      </c>
      <c r="E700" s="17" t="s">
        <v>2162</v>
      </c>
      <c r="F700" s="18">
        <v>18436</v>
      </c>
      <c r="G700" s="5"/>
      <c r="H700" s="20" t="str">
        <f>HYPERLINK("mailto:laketwpwayne@hotmail.com","laketwpwayne@hotmail.com")</f>
        <v>laketwpwayne@hotmail.com</v>
      </c>
      <c r="I700" s="15" t="s">
        <v>2370</v>
      </c>
      <c r="J700" s="19">
        <v>45839</v>
      </c>
      <c r="K700" s="17" t="s">
        <v>18</v>
      </c>
      <c r="L700" s="208">
        <v>45369</v>
      </c>
      <c r="M700" s="13"/>
      <c r="N700" s="13"/>
      <c r="O700" s="13"/>
      <c r="P700" s="14"/>
      <c r="Q700" s="14"/>
    </row>
    <row r="701" spans="1:17" ht="15.6" customHeight="1" thickBot="1" x14ac:dyDescent="0.3">
      <c r="A701" s="15" t="s">
        <v>2371</v>
      </c>
      <c r="B701" s="15" t="s">
        <v>5087</v>
      </c>
      <c r="C701" s="13"/>
      <c r="D701" s="15" t="s">
        <v>2372</v>
      </c>
      <c r="E701" s="17" t="s">
        <v>2162</v>
      </c>
      <c r="F701" s="18">
        <v>18255</v>
      </c>
      <c r="G701" s="15" t="s">
        <v>4366</v>
      </c>
      <c r="H701" s="5"/>
      <c r="I701" s="15" t="s">
        <v>2373</v>
      </c>
      <c r="J701" s="19">
        <v>45689</v>
      </c>
      <c r="K701" s="17" t="s">
        <v>18</v>
      </c>
      <c r="L701" s="208">
        <v>45315</v>
      </c>
      <c r="M701" s="13"/>
      <c r="N701" s="13"/>
      <c r="O701" s="13"/>
      <c r="P701" s="14"/>
      <c r="Q701" s="14"/>
    </row>
    <row r="702" spans="1:17" ht="15.6" customHeight="1" thickBot="1" x14ac:dyDescent="0.3">
      <c r="A702" s="15" t="s">
        <v>3989</v>
      </c>
      <c r="B702" s="15" t="s">
        <v>3988</v>
      </c>
      <c r="C702" s="13"/>
      <c r="D702" s="15" t="s">
        <v>3987</v>
      </c>
      <c r="E702" s="17" t="s">
        <v>2162</v>
      </c>
      <c r="F702" s="18">
        <v>18447</v>
      </c>
      <c r="G702" s="15" t="s">
        <v>3990</v>
      </c>
      <c r="H702" s="91" t="s">
        <v>3991</v>
      </c>
      <c r="I702" s="15" t="s">
        <v>3992</v>
      </c>
      <c r="J702" s="19">
        <v>45689</v>
      </c>
      <c r="K702" s="17" t="s">
        <v>18</v>
      </c>
      <c r="L702" s="208">
        <v>45355</v>
      </c>
      <c r="M702" s="13"/>
      <c r="N702" s="13"/>
      <c r="O702" s="13"/>
      <c r="P702" s="14"/>
      <c r="Q702" s="14"/>
    </row>
    <row r="703" spans="1:17" ht="15.6" customHeight="1" thickBot="1" x14ac:dyDescent="0.3">
      <c r="A703" s="15" t="s">
        <v>2374</v>
      </c>
      <c r="B703" s="15" t="s">
        <v>2375</v>
      </c>
      <c r="C703" s="13"/>
      <c r="D703" s="15" t="s">
        <v>2376</v>
      </c>
      <c r="E703" s="17" t="s">
        <v>2162</v>
      </c>
      <c r="F703" s="18">
        <v>17740</v>
      </c>
      <c r="G703" s="15" t="s">
        <v>2377</v>
      </c>
      <c r="H703" s="20"/>
      <c r="I703" s="15" t="s">
        <v>2378</v>
      </c>
      <c r="J703" s="19">
        <v>45689</v>
      </c>
      <c r="K703" s="17" t="s">
        <v>18</v>
      </c>
      <c r="L703" s="208">
        <v>45301</v>
      </c>
      <c r="M703" s="13"/>
      <c r="N703" s="13"/>
      <c r="O703" s="13"/>
      <c r="P703" s="14"/>
      <c r="Q703" s="14"/>
    </row>
    <row r="704" spans="1:17" ht="15.6" customHeight="1" thickBot="1" x14ac:dyDescent="0.3">
      <c r="A704" s="15" t="s">
        <v>2379</v>
      </c>
      <c r="B704" s="15" t="s">
        <v>2380</v>
      </c>
      <c r="C704" s="13"/>
      <c r="D704" s="15" t="s">
        <v>2381</v>
      </c>
      <c r="E704" s="17" t="s">
        <v>2162</v>
      </c>
      <c r="F704" s="18">
        <v>19347</v>
      </c>
      <c r="G704" s="5"/>
      <c r="H704" s="20" t="str">
        <f>HYPERLINK("mailto:nettelbt@comcast.net","nettelbt@comcast.net")</f>
        <v>nettelbt@comcast.net</v>
      </c>
      <c r="I704" s="15" t="s">
        <v>2382</v>
      </c>
      <c r="J704" s="19">
        <v>45748</v>
      </c>
      <c r="K704" s="17" t="s">
        <v>18</v>
      </c>
      <c r="L704" s="208">
        <v>45369</v>
      </c>
      <c r="P704" s="321"/>
      <c r="Q704" s="321"/>
    </row>
    <row r="705" spans="1:17" ht="15.6" customHeight="1" thickBot="1" x14ac:dyDescent="0.3">
      <c r="A705" s="15" t="s">
        <v>2383</v>
      </c>
      <c r="B705" s="15" t="s">
        <v>2384</v>
      </c>
      <c r="C705" s="13"/>
      <c r="D705" s="15" t="s">
        <v>2385</v>
      </c>
      <c r="E705" s="17" t="s">
        <v>2162</v>
      </c>
      <c r="F705" s="18">
        <v>18066</v>
      </c>
      <c r="G705" s="15" t="s">
        <v>2386</v>
      </c>
      <c r="H705" s="20" t="str">
        <f>HYPERLINK("mailto:jkalusky@lowhilltownship.org","jkalusky@lowhilltownship.org")</f>
        <v>jkalusky@lowhilltownship.org</v>
      </c>
      <c r="I705" s="15" t="s">
        <v>2387</v>
      </c>
      <c r="J705" s="19">
        <v>45536</v>
      </c>
      <c r="K705" s="17" t="s">
        <v>18</v>
      </c>
      <c r="L705" s="208">
        <v>45180</v>
      </c>
      <c r="M705" s="13"/>
      <c r="N705" s="13"/>
      <c r="O705" s="13"/>
      <c r="P705" s="14"/>
      <c r="Q705" s="14"/>
    </row>
    <row r="706" spans="1:17" ht="15.6" customHeight="1" thickBot="1" x14ac:dyDescent="0.3">
      <c r="A706" s="15" t="s">
        <v>2388</v>
      </c>
      <c r="B706" s="15" t="s">
        <v>2389</v>
      </c>
      <c r="C706" s="13"/>
      <c r="D706" s="15" t="s">
        <v>2390</v>
      </c>
      <c r="E706" s="17" t="s">
        <v>2162</v>
      </c>
      <c r="F706" s="18">
        <v>15681</v>
      </c>
      <c r="G706" s="15" t="s">
        <v>2391</v>
      </c>
      <c r="H706" s="20" t="str">
        <f>HYPERLINK("mailto:twpsec@comcast.net","twpsec@comcast.net")</f>
        <v>twpsec@comcast.net</v>
      </c>
      <c r="I706" s="15" t="s">
        <v>2392</v>
      </c>
      <c r="J706" s="19">
        <v>45689</v>
      </c>
      <c r="K706" s="17" t="s">
        <v>18</v>
      </c>
      <c r="L706" s="209">
        <v>45369</v>
      </c>
      <c r="M706" s="102"/>
      <c r="N706" s="102"/>
      <c r="O706" s="102"/>
      <c r="P706" s="115"/>
      <c r="Q706" s="115"/>
    </row>
    <row r="707" spans="1:17" ht="15.6" customHeight="1" thickBot="1" x14ac:dyDescent="0.3">
      <c r="A707" s="15" t="s">
        <v>2393</v>
      </c>
      <c r="B707" s="15" t="s">
        <v>2394</v>
      </c>
      <c r="C707" s="13"/>
      <c r="D707" s="15" t="s">
        <v>2395</v>
      </c>
      <c r="E707" s="17" t="s">
        <v>2162</v>
      </c>
      <c r="F707" s="18">
        <v>16242</v>
      </c>
      <c r="G707" s="15" t="s">
        <v>2396</v>
      </c>
      <c r="H707" s="20" t="str">
        <f>HYPERLINK("mailto:jrsteffy@windstream.net","jrsteffy@windstream.net")</f>
        <v>jrsteffy@windstream.net</v>
      </c>
      <c r="I707" s="15" t="s">
        <v>2397</v>
      </c>
      <c r="J707" s="19">
        <v>45536</v>
      </c>
      <c r="K707" s="17" t="s">
        <v>18</v>
      </c>
      <c r="L707" s="209">
        <v>45147</v>
      </c>
      <c r="M707" s="102"/>
      <c r="N707" s="102"/>
      <c r="O707" s="102"/>
      <c r="P707" s="115"/>
      <c r="Q707" s="115"/>
    </row>
    <row r="708" spans="1:17" ht="15.6" customHeight="1" thickBot="1" x14ac:dyDescent="0.3">
      <c r="A708" s="15" t="s">
        <v>2398</v>
      </c>
      <c r="B708" s="15" t="s">
        <v>2399</v>
      </c>
      <c r="C708" s="13"/>
      <c r="D708" s="15" t="s">
        <v>2302</v>
      </c>
      <c r="E708" s="17" t="s">
        <v>2162</v>
      </c>
      <c r="F708" s="18">
        <v>15237</v>
      </c>
      <c r="G708" s="15" t="s">
        <v>2400</v>
      </c>
      <c r="H708" s="312" t="str">
        <f>HYPERLINK("mailto:williamyoungblood@mtsaonline.org","williamyoungblood@mtsaonline.org")</f>
        <v>williamyoungblood@mtsaonline.org</v>
      </c>
      <c r="I708" s="15" t="s">
        <v>2401</v>
      </c>
      <c r="J708" s="19">
        <v>45748</v>
      </c>
      <c r="K708" s="17" t="s">
        <v>18</v>
      </c>
      <c r="L708" s="209">
        <v>45355</v>
      </c>
      <c r="M708" s="102"/>
      <c r="N708" s="102"/>
      <c r="O708" s="102"/>
      <c r="P708" s="115"/>
      <c r="Q708" s="115"/>
    </row>
    <row r="709" spans="1:17" ht="15.6" customHeight="1" thickBot="1" x14ac:dyDescent="0.3">
      <c r="A709" s="15" t="s">
        <v>2403</v>
      </c>
      <c r="B709" s="15" t="s">
        <v>5046</v>
      </c>
      <c r="C709" s="13"/>
      <c r="D709" s="15" t="s">
        <v>2281</v>
      </c>
      <c r="E709" s="17" t="s">
        <v>2162</v>
      </c>
      <c r="F709" s="18">
        <v>17013</v>
      </c>
      <c r="G709" s="15" t="s">
        <v>5047</v>
      </c>
      <c r="H709" s="20" t="str">
        <f>HYPERLINK("mailto:rrohrer@middlesextwp.com","rrohrer@middlesextwp.com")</f>
        <v>rrohrer@middlesextwp.com</v>
      </c>
      <c r="I709" s="15" t="s">
        <v>2404</v>
      </c>
      <c r="J709" s="19">
        <v>45566</v>
      </c>
      <c r="K709" s="17" t="s">
        <v>18</v>
      </c>
      <c r="L709" s="320">
        <v>45238</v>
      </c>
      <c r="P709" s="321"/>
      <c r="Q709" s="321"/>
    </row>
    <row r="710" spans="1:17" ht="15.6" customHeight="1" thickBot="1" x14ac:dyDescent="0.3">
      <c r="A710" s="15" t="s">
        <v>2406</v>
      </c>
      <c r="B710" s="15" t="s">
        <v>2407</v>
      </c>
      <c r="C710" s="13"/>
      <c r="D710" s="15" t="s">
        <v>2405</v>
      </c>
      <c r="E710" s="17" t="s">
        <v>2162</v>
      </c>
      <c r="F710" s="18">
        <v>15059</v>
      </c>
      <c r="G710" s="15" t="s">
        <v>2408</v>
      </c>
      <c r="H710" s="20" t="str">
        <f>HYPERLINK("mailto:watermid@hotmail.com","watermid@hotmail.com")</f>
        <v>watermid@hotmail.com</v>
      </c>
      <c r="I710" s="15" t="s">
        <v>2409</v>
      </c>
      <c r="J710" s="19">
        <v>45566</v>
      </c>
      <c r="K710" s="17" t="s">
        <v>18</v>
      </c>
      <c r="L710" s="208">
        <v>45230</v>
      </c>
      <c r="M710" s="13"/>
      <c r="N710" s="13"/>
      <c r="O710" s="13"/>
      <c r="P710" s="14"/>
      <c r="Q710" s="14"/>
    </row>
    <row r="711" spans="1:17" ht="15.6" customHeight="1" thickBot="1" x14ac:dyDescent="0.3">
      <c r="A711" s="15" t="s">
        <v>2410</v>
      </c>
      <c r="B711" s="15" t="s">
        <v>2411</v>
      </c>
      <c r="C711" s="13"/>
      <c r="D711" s="15" t="s">
        <v>2376</v>
      </c>
      <c r="E711" s="17" t="s">
        <v>2162</v>
      </c>
      <c r="F711" s="18">
        <v>17740</v>
      </c>
      <c r="G711" s="15" t="s">
        <v>4465</v>
      </c>
      <c r="H711" s="20" t="str">
        <f>HYPERLINK("mailto:mifflintwp@comcast.net","mifflintwp@comcast.net")</f>
        <v>mifflintwp@comcast.net</v>
      </c>
      <c r="I711" s="15" t="s">
        <v>2412</v>
      </c>
      <c r="J711" s="19">
        <v>45505</v>
      </c>
      <c r="K711" s="17" t="s">
        <v>18</v>
      </c>
      <c r="L711" s="208">
        <v>45147</v>
      </c>
      <c r="M711" s="13"/>
      <c r="N711" s="13"/>
      <c r="O711" s="13"/>
      <c r="P711" s="14"/>
      <c r="Q711" s="14"/>
    </row>
    <row r="712" spans="1:17" ht="15.6" customHeight="1" thickBot="1" x14ac:dyDescent="0.3">
      <c r="A712" s="15" t="s">
        <v>2413</v>
      </c>
      <c r="B712" s="15" t="s">
        <v>2414</v>
      </c>
      <c r="C712" s="13"/>
      <c r="D712" s="15" t="s">
        <v>2415</v>
      </c>
      <c r="E712" s="17" t="s">
        <v>2162</v>
      </c>
      <c r="F712" s="18">
        <v>18507</v>
      </c>
      <c r="G712" s="15" t="s">
        <v>2416</v>
      </c>
      <c r="H712" s="5"/>
      <c r="I712" s="15" t="s">
        <v>2417</v>
      </c>
      <c r="J712" s="19">
        <v>45689</v>
      </c>
      <c r="K712" s="129" t="s">
        <v>18</v>
      </c>
      <c r="L712" s="209">
        <v>45355</v>
      </c>
      <c r="M712" s="102"/>
      <c r="N712" s="102"/>
      <c r="O712" s="102"/>
      <c r="P712" s="115"/>
      <c r="Q712" s="115"/>
    </row>
    <row r="713" spans="1:17" ht="15.6" customHeight="1" thickBot="1" x14ac:dyDescent="0.3">
      <c r="A713" s="15" t="s">
        <v>2418</v>
      </c>
      <c r="B713" s="15" t="s">
        <v>2419</v>
      </c>
      <c r="C713" s="13"/>
      <c r="D713" s="15" t="s">
        <v>2420</v>
      </c>
      <c r="E713" s="17" t="s">
        <v>2162</v>
      </c>
      <c r="F713" s="18">
        <v>17756</v>
      </c>
      <c r="G713" s="15" t="s">
        <v>2421</v>
      </c>
      <c r="H713" s="312" t="str">
        <f>HYPERLINK("mailto:morelandtwplycco@windstream.net","morelandtwplycco@windstream.net")</f>
        <v>morelandtwplycco@windstream.net</v>
      </c>
      <c r="I713" s="15" t="s">
        <v>2422</v>
      </c>
      <c r="J713" s="19">
        <v>45566</v>
      </c>
      <c r="K713" s="129" t="s">
        <v>18</v>
      </c>
      <c r="L713" s="320">
        <v>45190</v>
      </c>
      <c r="P713" s="321"/>
      <c r="Q713" s="321"/>
    </row>
    <row r="714" spans="1:17" ht="15.6" customHeight="1" thickBot="1" x14ac:dyDescent="0.3">
      <c r="A714" s="15" t="s">
        <v>2423</v>
      </c>
      <c r="B714" s="15" t="s">
        <v>2424</v>
      </c>
      <c r="C714" s="15" t="s">
        <v>2425</v>
      </c>
      <c r="D714" s="15" t="s">
        <v>2426</v>
      </c>
      <c r="E714" s="17" t="s">
        <v>2162</v>
      </c>
      <c r="F714" s="18">
        <v>18635</v>
      </c>
      <c r="G714" s="15" t="s">
        <v>2427</v>
      </c>
      <c r="H714" s="20" t="str">
        <f>HYPERLINK("mailto:nescotwp@epix.net","nescotwp@epix.net")</f>
        <v>nescotwp@epix.net</v>
      </c>
      <c r="I714" s="15" t="s">
        <v>2428</v>
      </c>
      <c r="J714" s="19">
        <v>45444</v>
      </c>
      <c r="K714" s="17" t="s">
        <v>18</v>
      </c>
      <c r="L714" s="208">
        <v>45061</v>
      </c>
      <c r="M714" s="13"/>
      <c r="N714" s="13"/>
      <c r="O714" s="13"/>
      <c r="P714" s="14"/>
      <c r="Q714" s="14"/>
    </row>
    <row r="715" spans="1:17" ht="15.6" customHeight="1" thickBot="1" x14ac:dyDescent="0.3">
      <c r="A715" s="15" t="s">
        <v>2429</v>
      </c>
      <c r="B715" s="15" t="s">
        <v>2430</v>
      </c>
      <c r="C715" s="13"/>
      <c r="D715" s="15" t="s">
        <v>1093</v>
      </c>
      <c r="E715" s="17" t="s">
        <v>2162</v>
      </c>
      <c r="F715" s="18">
        <v>16102</v>
      </c>
      <c r="G715" s="15" t="s">
        <v>2431</v>
      </c>
      <c r="H715" s="5"/>
      <c r="I715" s="15" t="s">
        <v>2432</v>
      </c>
      <c r="J715" s="19">
        <v>45748</v>
      </c>
      <c r="K715" s="17" t="s">
        <v>18</v>
      </c>
      <c r="L715" s="208">
        <v>45351</v>
      </c>
      <c r="M715" s="13"/>
      <c r="N715" s="13"/>
      <c r="O715" s="13"/>
      <c r="P715" s="14"/>
      <c r="Q715" s="14"/>
    </row>
    <row r="716" spans="1:17" ht="15.6" customHeight="1" thickBot="1" x14ac:dyDescent="0.3">
      <c r="A716" s="15" t="s">
        <v>2433</v>
      </c>
      <c r="B716" s="130" t="s">
        <v>2434</v>
      </c>
      <c r="C716" s="13"/>
      <c r="D716" s="15" t="s">
        <v>2435</v>
      </c>
      <c r="E716" s="17" t="s">
        <v>2162</v>
      </c>
      <c r="F716" s="18">
        <v>18972</v>
      </c>
      <c r="G716" s="15" t="s">
        <v>2436</v>
      </c>
      <c r="H716" s="20" t="str">
        <f>HYPERLINK("mailto:Nockamixon@ptd.net","Nockamixon@ptd.net")</f>
        <v>Nockamixon@ptd.net</v>
      </c>
      <c r="I716" s="15" t="s">
        <v>2437</v>
      </c>
      <c r="J716" s="19">
        <v>45627</v>
      </c>
      <c r="K716" s="17" t="s">
        <v>18</v>
      </c>
      <c r="L716" s="208">
        <v>45238</v>
      </c>
      <c r="M716" s="13"/>
      <c r="N716" s="13"/>
      <c r="O716" s="13"/>
      <c r="P716" s="14"/>
      <c r="Q716" s="14"/>
    </row>
    <row r="717" spans="1:17" ht="15.6" customHeight="1" thickBot="1" x14ac:dyDescent="0.3">
      <c r="A717" s="15" t="s">
        <v>2438</v>
      </c>
      <c r="B717" s="15" t="s">
        <v>4752</v>
      </c>
      <c r="C717" s="13"/>
      <c r="D717" s="15" t="s">
        <v>4753</v>
      </c>
      <c r="E717" s="17" t="s">
        <v>2162</v>
      </c>
      <c r="F717" s="18" t="s">
        <v>4754</v>
      </c>
      <c r="G717" s="15" t="s">
        <v>2439</v>
      </c>
      <c r="H717" s="111" t="s">
        <v>4751</v>
      </c>
      <c r="I717" s="15" t="s">
        <v>4750</v>
      </c>
      <c r="J717" s="19">
        <v>45413</v>
      </c>
      <c r="K717" s="17" t="s">
        <v>18</v>
      </c>
      <c r="L717" s="208">
        <v>45035</v>
      </c>
      <c r="M717" s="13"/>
      <c r="N717" s="13"/>
      <c r="O717" s="13"/>
      <c r="P717" s="14"/>
      <c r="Q717" s="14"/>
    </row>
    <row r="718" spans="1:17" ht="15.6" customHeight="1" thickBot="1" x14ac:dyDescent="0.3">
      <c r="A718" s="15" t="s">
        <v>2440</v>
      </c>
      <c r="B718" s="15" t="s">
        <v>2441</v>
      </c>
      <c r="C718" s="13"/>
      <c r="D718" s="15" t="s">
        <v>2442</v>
      </c>
      <c r="E718" s="17" t="s">
        <v>2162</v>
      </c>
      <c r="F718" s="18">
        <v>15330</v>
      </c>
      <c r="G718" s="15" t="s">
        <v>2443</v>
      </c>
      <c r="H718" s="20" t="str">
        <f>HYPERLINK("mailto:dkingpw@comcast.net","dkingpw@comcast.net")</f>
        <v>dkingpw@comcast.net</v>
      </c>
      <c r="I718" s="15" t="s">
        <v>2444</v>
      </c>
      <c r="J718" s="19">
        <v>45474</v>
      </c>
      <c r="K718" s="17" t="s">
        <v>18</v>
      </c>
      <c r="L718" s="208">
        <v>45157</v>
      </c>
      <c r="M718" s="13"/>
      <c r="N718" s="13"/>
      <c r="O718" s="13"/>
      <c r="P718" s="14"/>
      <c r="Q718" s="14"/>
    </row>
    <row r="719" spans="1:17" ht="15.6" customHeight="1" thickBot="1" x14ac:dyDescent="0.3">
      <c r="A719" s="15" t="s">
        <v>2445</v>
      </c>
      <c r="B719" s="15" t="s">
        <v>2446</v>
      </c>
      <c r="C719" s="15" t="s">
        <v>2447</v>
      </c>
      <c r="D719" s="15" t="s">
        <v>438</v>
      </c>
      <c r="E719" s="17" t="s">
        <v>2162</v>
      </c>
      <c r="F719" s="18">
        <v>17074</v>
      </c>
      <c r="G719" s="15" t="s">
        <v>2448</v>
      </c>
      <c r="H719" s="20" t="str">
        <f>HYPERLINK("mailto:olivert@pa.net","olivert@pa.net")</f>
        <v>olivert@pa.net</v>
      </c>
      <c r="I719" s="15" t="s">
        <v>2449</v>
      </c>
      <c r="J719" s="19">
        <v>45383</v>
      </c>
      <c r="K719" s="17" t="s">
        <v>18</v>
      </c>
      <c r="L719" s="208">
        <v>45001</v>
      </c>
      <c r="M719" s="13"/>
      <c r="N719" s="13"/>
      <c r="O719" s="13"/>
      <c r="P719" s="14"/>
      <c r="Q719" s="14"/>
    </row>
    <row r="720" spans="1:17" ht="15.6" customHeight="1" thickBot="1" x14ac:dyDescent="0.3">
      <c r="A720" s="15" t="s">
        <v>2450</v>
      </c>
      <c r="B720" s="15" t="s">
        <v>2451</v>
      </c>
      <c r="C720" s="13"/>
      <c r="D720" s="15" t="s">
        <v>2452</v>
      </c>
      <c r="E720" s="17" t="s">
        <v>2162</v>
      </c>
      <c r="F720" s="18">
        <v>18414</v>
      </c>
      <c r="G720" s="15" t="s">
        <v>2453</v>
      </c>
      <c r="H720" s="20" t="str">
        <f>HYPERLINK("mailto:overfieldtwp@epix.net","overfieldtwp@epix.net")</f>
        <v>overfieldtwp@epix.net</v>
      </c>
      <c r="I720" s="15" t="s">
        <v>2454</v>
      </c>
      <c r="J720" s="19">
        <v>45413</v>
      </c>
      <c r="K720" s="17" t="s">
        <v>18</v>
      </c>
      <c r="L720" s="208">
        <v>45035</v>
      </c>
      <c r="M720" s="13"/>
      <c r="N720" s="15"/>
      <c r="O720" s="13"/>
      <c r="P720" s="14"/>
      <c r="Q720" s="14"/>
    </row>
    <row r="721" spans="1:17" ht="15.6" customHeight="1" thickBot="1" x14ac:dyDescent="0.3">
      <c r="A721" s="15" t="s">
        <v>2455</v>
      </c>
      <c r="B721" s="15" t="s">
        <v>2456</v>
      </c>
      <c r="C721" s="13"/>
      <c r="D721" s="15" t="s">
        <v>2457</v>
      </c>
      <c r="E721" s="17" t="s">
        <v>2162</v>
      </c>
      <c r="F721" s="18">
        <v>17301</v>
      </c>
      <c r="G721" s="15" t="s">
        <v>2458</v>
      </c>
      <c r="H721" s="20" t="str">
        <f>HYPERLINK("mailto:service033@aol.com","service033@aol.com")</f>
        <v>service033@aol.com</v>
      </c>
      <c r="I721" s="15" t="s">
        <v>2459</v>
      </c>
      <c r="J721" s="19">
        <v>45717</v>
      </c>
      <c r="K721" s="17" t="s">
        <v>18</v>
      </c>
      <c r="L721" s="208">
        <v>45330</v>
      </c>
      <c r="M721" s="13"/>
      <c r="N721" s="13"/>
      <c r="O721" s="13"/>
      <c r="P721" s="14"/>
      <c r="Q721" s="14"/>
    </row>
    <row r="722" spans="1:17" ht="15.6" customHeight="1" thickBot="1" x14ac:dyDescent="0.3">
      <c r="A722" s="15" t="s">
        <v>2460</v>
      </c>
      <c r="B722" s="15" t="s">
        <v>2461</v>
      </c>
      <c r="C722" s="13"/>
      <c r="D722" s="15" t="s">
        <v>2462</v>
      </c>
      <c r="E722" s="17" t="s">
        <v>2162</v>
      </c>
      <c r="F722" s="18">
        <v>18438</v>
      </c>
      <c r="G722" s="15" t="s">
        <v>5095</v>
      </c>
      <c r="H722" s="91" t="s">
        <v>5096</v>
      </c>
      <c r="I722" s="15" t="s">
        <v>2463</v>
      </c>
      <c r="J722" s="19">
        <v>45689</v>
      </c>
      <c r="K722" s="17" t="s">
        <v>18</v>
      </c>
      <c r="L722" s="208">
        <v>45315</v>
      </c>
      <c r="M722" s="13" t="s">
        <v>4288</v>
      </c>
      <c r="N722" s="13"/>
      <c r="O722" s="13"/>
      <c r="P722" s="14"/>
      <c r="Q722" s="14"/>
    </row>
    <row r="723" spans="1:17" ht="15.6" customHeight="1" thickBot="1" x14ac:dyDescent="0.3">
      <c r="A723" s="15" t="s">
        <v>4056</v>
      </c>
      <c r="B723" s="15" t="s">
        <v>4057</v>
      </c>
      <c r="C723" s="15" t="s">
        <v>4058</v>
      </c>
      <c r="D723" s="15" t="s">
        <v>4055</v>
      </c>
      <c r="E723" s="17" t="s">
        <v>2162</v>
      </c>
      <c r="F723" s="18">
        <v>16802</v>
      </c>
      <c r="G723" s="15" t="s">
        <v>4054</v>
      </c>
      <c r="H723" s="110" t="str">
        <f>HYPERLINK("mailto:gmf5@psu.edu","gmf5@psu.edu")</f>
        <v>gmf5@psu.edu</v>
      </c>
      <c r="I723" s="15" t="s">
        <v>4053</v>
      </c>
      <c r="J723" s="19">
        <v>45352</v>
      </c>
      <c r="K723" s="17" t="s">
        <v>18</v>
      </c>
      <c r="L723" s="208">
        <v>45042</v>
      </c>
      <c r="M723" s="13"/>
      <c r="N723" s="13"/>
      <c r="O723" s="13"/>
      <c r="P723" s="14"/>
      <c r="Q723" s="14"/>
    </row>
    <row r="724" spans="1:17" ht="15.6" customHeight="1" thickBot="1" x14ac:dyDescent="0.3">
      <c r="A724" s="15" t="s">
        <v>2464</v>
      </c>
      <c r="B724" s="15" t="s">
        <v>2465</v>
      </c>
      <c r="C724" s="15" t="s">
        <v>2466</v>
      </c>
      <c r="D724" s="15" t="s">
        <v>2467</v>
      </c>
      <c r="E724" s="17" t="s">
        <v>2162</v>
      </c>
      <c r="F724" s="18">
        <v>15482</v>
      </c>
      <c r="G724" s="15" t="s">
        <v>2468</v>
      </c>
      <c r="H724" s="20" t="str">
        <f>HYPERLINK("mailto:perrytwp@atlanticbb.net","perrytwp@atlanticbb.net")</f>
        <v>perrytwp@atlanticbb.net</v>
      </c>
      <c r="I724" s="15" t="s">
        <v>2469</v>
      </c>
      <c r="J724" s="19">
        <v>45536</v>
      </c>
      <c r="K724" s="17" t="s">
        <v>18</v>
      </c>
      <c r="L724" s="208">
        <v>45168</v>
      </c>
      <c r="M724" s="13"/>
      <c r="N724" s="13"/>
      <c r="O724" s="13"/>
      <c r="P724" s="14"/>
      <c r="Q724" s="14"/>
    </row>
    <row r="725" spans="1:17" ht="15.6" customHeight="1" thickBot="1" x14ac:dyDescent="0.3">
      <c r="A725" s="15" t="s">
        <v>2470</v>
      </c>
      <c r="B725" s="15" t="s">
        <v>2471</v>
      </c>
      <c r="C725" s="13"/>
      <c r="D725" s="15" t="s">
        <v>2472</v>
      </c>
      <c r="E725" s="17" t="s">
        <v>2162</v>
      </c>
      <c r="F725" s="18">
        <v>17721</v>
      </c>
      <c r="G725" s="15" t="s">
        <v>2473</v>
      </c>
      <c r="H725" s="20" t="str">
        <f>HYPERLINK("mailto:pinecreektwp@comcast.net","pinecreektwp@comcast.net")</f>
        <v>pinecreektwp@comcast.net</v>
      </c>
      <c r="I725" s="15" t="s">
        <v>5387</v>
      </c>
      <c r="J725" s="19">
        <v>45597</v>
      </c>
      <c r="K725" s="17" t="s">
        <v>18</v>
      </c>
      <c r="L725" s="208">
        <v>45288</v>
      </c>
      <c r="M725" s="13"/>
      <c r="N725" s="13"/>
      <c r="O725" s="13"/>
      <c r="P725" s="14"/>
      <c r="Q725" s="14"/>
    </row>
    <row r="726" spans="1:17" ht="15.6" customHeight="1" thickBot="1" x14ac:dyDescent="0.3">
      <c r="A726" s="15" t="s">
        <v>2474</v>
      </c>
      <c r="B726" s="15" t="s">
        <v>2475</v>
      </c>
      <c r="C726" s="13"/>
      <c r="D726" s="15" t="s">
        <v>2476</v>
      </c>
      <c r="E726" s="17" t="s">
        <v>2162</v>
      </c>
      <c r="F726" s="18">
        <v>19462</v>
      </c>
      <c r="G726" s="15" t="s">
        <v>4155</v>
      </c>
      <c r="H726" s="107" t="s">
        <v>4159</v>
      </c>
      <c r="I726" s="15" t="s">
        <v>2477</v>
      </c>
      <c r="J726" s="19">
        <v>45748</v>
      </c>
      <c r="K726" s="17" t="s">
        <v>18</v>
      </c>
      <c r="L726" s="208">
        <v>45369</v>
      </c>
      <c r="M726" s="13"/>
      <c r="N726" s="13"/>
      <c r="O726" s="13"/>
      <c r="P726" s="14"/>
      <c r="Q726" s="14"/>
    </row>
    <row r="727" spans="1:17" ht="15.6" customHeight="1" thickBot="1" x14ac:dyDescent="0.3">
      <c r="A727" s="15" t="s">
        <v>2478</v>
      </c>
      <c r="B727" s="15" t="s">
        <v>2479</v>
      </c>
      <c r="C727" s="13"/>
      <c r="D727" s="15" t="s">
        <v>2480</v>
      </c>
      <c r="E727" s="17" t="s">
        <v>2162</v>
      </c>
      <c r="F727" s="18">
        <v>18951</v>
      </c>
      <c r="G727" s="15" t="s">
        <v>2481</v>
      </c>
      <c r="H727" s="107" t="s">
        <v>5266</v>
      </c>
      <c r="I727" s="15" t="s">
        <v>2482</v>
      </c>
      <c r="J727" s="19">
        <v>45536</v>
      </c>
      <c r="K727" s="17" t="s">
        <v>18</v>
      </c>
      <c r="L727" s="208">
        <v>45190</v>
      </c>
      <c r="M727" s="13"/>
      <c r="N727" s="13"/>
      <c r="O727" s="13"/>
      <c r="P727" s="14"/>
      <c r="Q727" s="14"/>
    </row>
    <row r="728" spans="1:17" ht="15.6" customHeight="1" thickBot="1" x14ac:dyDescent="0.3">
      <c r="A728" s="15" t="s">
        <v>2483</v>
      </c>
      <c r="B728" s="15" t="s">
        <v>2484</v>
      </c>
      <c r="C728" s="13"/>
      <c r="D728" s="15" t="s">
        <v>2316</v>
      </c>
      <c r="E728" s="17" t="s">
        <v>2162</v>
      </c>
      <c r="F728" s="18">
        <v>15904</v>
      </c>
      <c r="G728" s="15" t="s">
        <v>2485</v>
      </c>
      <c r="H728" s="5"/>
      <c r="I728" s="15" t="s">
        <v>2486</v>
      </c>
      <c r="J728" s="19">
        <v>45444</v>
      </c>
      <c r="K728" s="17" t="s">
        <v>18</v>
      </c>
      <c r="L728" s="208">
        <v>45070</v>
      </c>
      <c r="M728" s="13"/>
      <c r="N728" s="13"/>
      <c r="O728" s="13"/>
      <c r="P728" s="14"/>
      <c r="Q728" s="14"/>
    </row>
    <row r="729" spans="1:17" ht="15.6" customHeight="1" thickBot="1" x14ac:dyDescent="0.3">
      <c r="A729" s="15" t="s">
        <v>2487</v>
      </c>
      <c r="B729" s="15" t="s">
        <v>2488</v>
      </c>
      <c r="C729" s="13"/>
      <c r="D729" s="15" t="s">
        <v>2489</v>
      </c>
      <c r="E729" s="17" t="s">
        <v>2162</v>
      </c>
      <c r="F729" s="18">
        <v>19555</v>
      </c>
      <c r="G729" s="15"/>
      <c r="H729" s="20"/>
      <c r="I729" s="15" t="s">
        <v>2490</v>
      </c>
      <c r="J729" s="19">
        <v>45748</v>
      </c>
      <c r="K729" s="17" t="s">
        <v>18</v>
      </c>
      <c r="L729" s="208">
        <v>45369</v>
      </c>
      <c r="M729" s="13"/>
      <c r="N729" s="13"/>
      <c r="O729" s="13"/>
      <c r="P729" s="14"/>
      <c r="Q729" s="14"/>
    </row>
    <row r="730" spans="1:17" ht="15.6" customHeight="1" thickBot="1" x14ac:dyDescent="0.3">
      <c r="A730" s="15" t="s">
        <v>2491</v>
      </c>
      <c r="B730" s="15" t="s">
        <v>2492</v>
      </c>
      <c r="C730" s="13"/>
      <c r="D730" s="15" t="s">
        <v>2493</v>
      </c>
      <c r="E730" s="17" t="s">
        <v>2162</v>
      </c>
      <c r="F730" s="18">
        <v>18472</v>
      </c>
      <c r="G730" s="15" t="s">
        <v>2494</v>
      </c>
      <c r="H730" s="5"/>
      <c r="I730" s="15" t="s">
        <v>2495</v>
      </c>
      <c r="J730" s="19">
        <v>45566</v>
      </c>
      <c r="K730" s="17" t="s">
        <v>18</v>
      </c>
      <c r="L730" s="208">
        <v>45190</v>
      </c>
      <c r="M730" s="13"/>
      <c r="N730" s="13"/>
      <c r="O730" s="13"/>
      <c r="P730" s="14"/>
      <c r="Q730" s="14"/>
    </row>
    <row r="731" spans="1:17" ht="15.6" customHeight="1" thickBot="1" x14ac:dyDescent="0.3">
      <c r="A731" s="15" t="s">
        <v>2496</v>
      </c>
      <c r="B731" s="15" t="s">
        <v>2497</v>
      </c>
      <c r="C731" s="13"/>
      <c r="D731" s="15" t="s">
        <v>2498</v>
      </c>
      <c r="E731" s="17" t="s">
        <v>2162</v>
      </c>
      <c r="F731" s="18">
        <v>17007</v>
      </c>
      <c r="G731" s="15" t="s">
        <v>2499</v>
      </c>
      <c r="H731" s="5"/>
      <c r="I731" s="15" t="s">
        <v>2500</v>
      </c>
      <c r="J731" s="19">
        <v>45689</v>
      </c>
      <c r="K731" s="17" t="s">
        <v>18</v>
      </c>
      <c r="L731" s="208">
        <v>45322</v>
      </c>
      <c r="M731" s="13"/>
      <c r="N731" s="13"/>
      <c r="O731" s="13"/>
      <c r="P731" s="14"/>
      <c r="Q731" s="14"/>
    </row>
    <row r="732" spans="1:17" ht="15.6" customHeight="1" thickBot="1" x14ac:dyDescent="0.3">
      <c r="A732" s="15" t="s">
        <v>2501</v>
      </c>
      <c r="B732" s="15" t="s">
        <v>2502</v>
      </c>
      <c r="C732" s="13"/>
      <c r="D732" s="15" t="s">
        <v>2498</v>
      </c>
      <c r="E732" s="17" t="s">
        <v>2162</v>
      </c>
      <c r="F732" s="18">
        <v>17007</v>
      </c>
      <c r="G732" s="15" t="s">
        <v>2503</v>
      </c>
      <c r="H732" s="91" t="s">
        <v>4178</v>
      </c>
      <c r="I732" s="15" t="s">
        <v>2504</v>
      </c>
      <c r="J732" s="19">
        <v>45505</v>
      </c>
      <c r="K732" s="17" t="s">
        <v>18</v>
      </c>
      <c r="L732" s="208">
        <v>45238</v>
      </c>
      <c r="M732" s="13"/>
      <c r="N732" s="13"/>
      <c r="O732" s="13"/>
      <c r="P732" s="14"/>
      <c r="Q732" s="14"/>
    </row>
    <row r="733" spans="1:17" ht="15.6" customHeight="1" thickBot="1" x14ac:dyDescent="0.3">
      <c r="A733" s="15" t="s">
        <v>2505</v>
      </c>
      <c r="B733" s="15" t="s">
        <v>2506</v>
      </c>
      <c r="C733" s="13"/>
      <c r="D733" s="15" t="s">
        <v>2507</v>
      </c>
      <c r="E733" s="17" t="s">
        <v>2162</v>
      </c>
      <c r="F733" s="18">
        <v>17331</v>
      </c>
      <c r="G733" s="15" t="s">
        <v>2508</v>
      </c>
      <c r="H733" s="20" t="str">
        <f>HYPERLINK("mailto:info@company29.org","info@company29.org")</f>
        <v>info@company29.org</v>
      </c>
      <c r="I733" s="15" t="s">
        <v>2509</v>
      </c>
      <c r="J733" s="19">
        <v>45413</v>
      </c>
      <c r="K733" s="17" t="s">
        <v>18</v>
      </c>
      <c r="L733" s="208">
        <v>45016</v>
      </c>
      <c r="M733" s="13"/>
      <c r="N733" s="13"/>
      <c r="O733" s="13"/>
      <c r="P733" s="13"/>
      <c r="Q733" s="13"/>
    </row>
    <row r="734" spans="1:17" ht="15.6" customHeight="1" thickBot="1" x14ac:dyDescent="0.3">
      <c r="A734" s="15" t="s">
        <v>2510</v>
      </c>
      <c r="B734" s="15" t="s">
        <v>2511</v>
      </c>
      <c r="C734" s="13"/>
      <c r="D734" s="15" t="s">
        <v>2176</v>
      </c>
      <c r="E734" s="17" t="s">
        <v>2162</v>
      </c>
      <c r="F734" s="18">
        <v>16823</v>
      </c>
      <c r="G734" s="15" t="s">
        <v>2512</v>
      </c>
      <c r="H734" s="5"/>
      <c r="I734" s="15" t="s">
        <v>2513</v>
      </c>
      <c r="J734" s="19">
        <v>45566</v>
      </c>
      <c r="K734" s="17" t="s">
        <v>18</v>
      </c>
      <c r="L734" s="208">
        <v>45190</v>
      </c>
      <c r="M734" s="13"/>
      <c r="N734" s="13"/>
      <c r="O734" s="13"/>
      <c r="P734" s="14"/>
      <c r="Q734" s="14"/>
    </row>
    <row r="735" spans="1:17" ht="15.6" customHeight="1" thickBot="1" x14ac:dyDescent="0.3">
      <c r="A735" s="15" t="s">
        <v>2514</v>
      </c>
      <c r="B735" s="15" t="s">
        <v>3759</v>
      </c>
      <c r="C735" s="15"/>
      <c r="D735" s="15" t="s">
        <v>3760</v>
      </c>
      <c r="E735" s="17" t="s">
        <v>2162</v>
      </c>
      <c r="F735" s="18" t="s">
        <v>3761</v>
      </c>
      <c r="G735" s="15" t="s">
        <v>2516</v>
      </c>
      <c r="H735" s="20" t="str">
        <f>HYPERLINK("mailto:strausstownfire@aol.com","strausstownfire@aol.com")</f>
        <v>strausstownfire@aol.com</v>
      </c>
      <c r="I735" s="15" t="s">
        <v>2517</v>
      </c>
      <c r="J735" s="19">
        <v>45474</v>
      </c>
      <c r="K735" s="17" t="s">
        <v>18</v>
      </c>
      <c r="L735" s="208">
        <v>45157</v>
      </c>
      <c r="M735" s="13"/>
      <c r="N735" s="13"/>
      <c r="O735" s="13"/>
      <c r="P735" s="14"/>
      <c r="Q735" s="14"/>
    </row>
    <row r="736" spans="1:17" ht="15.6" customHeight="1" thickBot="1" x14ac:dyDescent="0.3">
      <c r="A736" s="15" t="s">
        <v>2518</v>
      </c>
      <c r="B736" s="15" t="s">
        <v>2519</v>
      </c>
      <c r="C736" s="15" t="s">
        <v>2520</v>
      </c>
      <c r="D736" s="15" t="s">
        <v>2402</v>
      </c>
      <c r="E736" s="17" t="s">
        <v>2162</v>
      </c>
      <c r="F736" s="18">
        <v>15552</v>
      </c>
      <c r="G736" s="15" t="s">
        <v>4806</v>
      </c>
      <c r="H736" s="20" t="str">
        <f>HYPERLINK("mailto:summit20@verizon.net","summit20@verizon.net")</f>
        <v>summit20@verizon.net</v>
      </c>
      <c r="I736" s="15" t="s">
        <v>2521</v>
      </c>
      <c r="J736" s="19">
        <v>45413</v>
      </c>
      <c r="K736" s="17" t="s">
        <v>18</v>
      </c>
      <c r="L736" s="208">
        <v>45061</v>
      </c>
      <c r="M736" s="13"/>
      <c r="N736" s="13"/>
      <c r="O736" s="13"/>
      <c r="P736" s="14"/>
      <c r="Q736" s="14"/>
    </row>
    <row r="737" spans="1:17" ht="15.6" customHeight="1" thickBot="1" x14ac:dyDescent="0.3">
      <c r="A737" s="15" t="s">
        <v>2522</v>
      </c>
      <c r="B737" s="15" t="s">
        <v>2523</v>
      </c>
      <c r="C737" s="13"/>
      <c r="D737" s="15" t="s">
        <v>2524</v>
      </c>
      <c r="E737" s="17" t="s">
        <v>2162</v>
      </c>
      <c r="F737" s="18" t="s">
        <v>2525</v>
      </c>
      <c r="G737" s="15" t="s">
        <v>2526</v>
      </c>
      <c r="H737" s="20" t="str">
        <f>HYPERLINK("mailto:treasure@zoominternet.net","treasure@zoominternet.net")</f>
        <v>treasure@zoominternet.net</v>
      </c>
      <c r="I737" s="15" t="s">
        <v>2527</v>
      </c>
      <c r="J737" s="19">
        <v>45597</v>
      </c>
      <c r="K737" s="17" t="s">
        <v>18</v>
      </c>
      <c r="L737" s="208">
        <v>45198</v>
      </c>
      <c r="M737" s="13"/>
      <c r="N737" s="13"/>
      <c r="O737" s="13"/>
      <c r="P737" s="14"/>
      <c r="Q737" s="14"/>
    </row>
    <row r="738" spans="1:17" ht="15.6" customHeight="1" thickBot="1" x14ac:dyDescent="0.3">
      <c r="A738" s="15" t="s">
        <v>2528</v>
      </c>
      <c r="B738" s="15" t="s">
        <v>2529</v>
      </c>
      <c r="C738" s="13"/>
      <c r="D738" s="15" t="s">
        <v>2530</v>
      </c>
      <c r="E738" s="17" t="s">
        <v>2162</v>
      </c>
      <c r="F738" s="18">
        <v>18235</v>
      </c>
      <c r="G738" s="5"/>
      <c r="H738" s="20" t="str">
        <f>HYPERLINK("mailto:info@towamensingtownship.com","info@towamensingtownship.com")</f>
        <v>info@towamensingtownship.com</v>
      </c>
      <c r="I738" s="15" t="s">
        <v>2531</v>
      </c>
      <c r="J738" s="19">
        <v>45413</v>
      </c>
      <c r="K738" s="17" t="s">
        <v>18</v>
      </c>
      <c r="L738" s="208">
        <v>45035</v>
      </c>
      <c r="M738" s="13"/>
      <c r="N738" s="13"/>
      <c r="O738" s="13"/>
      <c r="P738" s="14"/>
      <c r="Q738" s="14"/>
    </row>
    <row r="739" spans="1:17" ht="15.6" customHeight="1" thickBot="1" x14ac:dyDescent="0.3">
      <c r="A739" s="15" t="s">
        <v>2532</v>
      </c>
      <c r="B739" s="15" t="s">
        <v>2533</v>
      </c>
      <c r="C739" s="13"/>
      <c r="D739" s="15" t="s">
        <v>2534</v>
      </c>
      <c r="E739" s="17" t="s">
        <v>2162</v>
      </c>
      <c r="F739" s="18" t="s">
        <v>2535</v>
      </c>
      <c r="G739" s="15" t="s">
        <v>2536</v>
      </c>
      <c r="H739" s="243" t="s">
        <v>2537</v>
      </c>
      <c r="I739" s="15" t="s">
        <v>2538</v>
      </c>
      <c r="J739" s="19">
        <v>45413</v>
      </c>
      <c r="K739" s="17" t="s">
        <v>18</v>
      </c>
      <c r="L739" s="208">
        <v>45035</v>
      </c>
      <c r="M739" s="13"/>
      <c r="N739" s="13"/>
      <c r="O739" s="13"/>
      <c r="P739" s="14"/>
      <c r="Q739" s="14"/>
    </row>
    <row r="740" spans="1:17" ht="15.6" customHeight="1" thickBot="1" x14ac:dyDescent="0.3">
      <c r="A740" s="15" t="s">
        <v>2539</v>
      </c>
      <c r="B740" s="15" t="s">
        <v>4574</v>
      </c>
      <c r="C740" s="13"/>
      <c r="D740" s="15" t="s">
        <v>2540</v>
      </c>
      <c r="E740" s="17" t="s">
        <v>2162</v>
      </c>
      <c r="F740" s="18">
        <v>15090</v>
      </c>
      <c r="G740" s="145" t="s">
        <v>4575</v>
      </c>
      <c r="H740" s="233" t="s">
        <v>4576</v>
      </c>
      <c r="I740" s="15" t="s">
        <v>2541</v>
      </c>
      <c r="J740" s="19">
        <v>45566</v>
      </c>
      <c r="K740" s="17" t="s">
        <v>18</v>
      </c>
      <c r="L740" s="208">
        <v>45190</v>
      </c>
      <c r="M740" s="13"/>
      <c r="N740" s="13"/>
      <c r="O740" s="13"/>
      <c r="P740" s="14"/>
      <c r="Q740" s="14"/>
    </row>
    <row r="741" spans="1:17" ht="15.6" customHeight="1" thickBot="1" x14ac:dyDescent="0.3">
      <c r="A741" s="15" t="s">
        <v>2542</v>
      </c>
      <c r="B741" s="15" t="s">
        <v>2543</v>
      </c>
      <c r="C741" s="13"/>
      <c r="D741" s="15" t="s">
        <v>2544</v>
      </c>
      <c r="E741" s="17" t="s">
        <v>2162</v>
      </c>
      <c r="F741" s="18">
        <v>19036</v>
      </c>
      <c r="G741" s="90" t="s">
        <v>4453</v>
      </c>
      <c r="H741" s="107" t="s">
        <v>4174</v>
      </c>
      <c r="I741" s="145" t="s">
        <v>3734</v>
      </c>
      <c r="J741" s="19">
        <v>45413</v>
      </c>
      <c r="K741" s="17" t="s">
        <v>18</v>
      </c>
      <c r="L741" s="208">
        <v>45061</v>
      </c>
      <c r="M741" s="13"/>
      <c r="N741" s="13"/>
      <c r="O741" s="13"/>
      <c r="P741" s="14"/>
      <c r="Q741" s="14"/>
    </row>
    <row r="742" spans="1:17" ht="15.6" customHeight="1" thickBot="1" x14ac:dyDescent="0.3">
      <c r="A742" s="15" t="s">
        <v>2545</v>
      </c>
      <c r="B742" s="15" t="s">
        <v>2546</v>
      </c>
      <c r="C742" s="13"/>
      <c r="D742" s="15" t="s">
        <v>2547</v>
      </c>
      <c r="E742" s="17" t="s">
        <v>2162</v>
      </c>
      <c r="F742" s="18" t="s">
        <v>4956</v>
      </c>
      <c r="G742" s="15" t="s">
        <v>2548</v>
      </c>
      <c r="H742" s="20" t="str">
        <f>HYPERLINK("mailto:bdegerolamo@palmertwp.com","bdegerolamo@palmertwp.com")</f>
        <v>bdegerolamo@palmertwp.com</v>
      </c>
      <c r="I742" s="15" t="s">
        <v>2549</v>
      </c>
      <c r="J742" s="19">
        <v>45748</v>
      </c>
      <c r="K742" s="17" t="s">
        <v>18</v>
      </c>
      <c r="L742" s="208">
        <v>45369</v>
      </c>
      <c r="M742" s="13"/>
      <c r="N742" s="13"/>
      <c r="O742" s="13"/>
      <c r="P742" s="14"/>
      <c r="Q742" s="14"/>
    </row>
    <row r="743" spans="1:17" ht="15.6" customHeight="1" thickBot="1" x14ac:dyDescent="0.3">
      <c r="A743" s="15" t="s">
        <v>2550</v>
      </c>
      <c r="B743" s="15" t="s">
        <v>2551</v>
      </c>
      <c r="C743" s="13"/>
      <c r="D743" s="15" t="s">
        <v>2552</v>
      </c>
      <c r="E743" s="17" t="s">
        <v>2162</v>
      </c>
      <c r="F743" s="18">
        <v>17963</v>
      </c>
      <c r="G743" s="15" t="s">
        <v>2553</v>
      </c>
      <c r="H743" s="111" t="s">
        <v>5088</v>
      </c>
      <c r="I743" s="15" t="s">
        <v>2554</v>
      </c>
      <c r="J743" s="19">
        <v>45689</v>
      </c>
      <c r="K743" s="17" t="s">
        <v>18</v>
      </c>
      <c r="L743" s="208">
        <v>45301</v>
      </c>
      <c r="M743" s="13"/>
      <c r="N743" s="13"/>
      <c r="O743" s="13"/>
      <c r="P743" s="14"/>
      <c r="Q743" s="14"/>
    </row>
    <row r="744" spans="1:17" ht="15.6" customHeight="1" thickBot="1" x14ac:dyDescent="0.3">
      <c r="A744" s="15" t="s">
        <v>2555</v>
      </c>
      <c r="B744" s="15" t="s">
        <v>2556</v>
      </c>
      <c r="C744" s="13"/>
      <c r="D744" s="15" t="s">
        <v>651</v>
      </c>
      <c r="E744" s="17" t="s">
        <v>2162</v>
      </c>
      <c r="F744" s="18">
        <v>17110</v>
      </c>
      <c r="G744" s="15" t="s">
        <v>5194</v>
      </c>
      <c r="H744" s="91" t="s">
        <v>5195</v>
      </c>
      <c r="I744" s="15" t="s">
        <v>2557</v>
      </c>
      <c r="J744" s="19">
        <v>45323</v>
      </c>
      <c r="K744" s="17" t="s">
        <v>18</v>
      </c>
      <c r="L744" s="208">
        <v>45061</v>
      </c>
      <c r="M744" s="13"/>
      <c r="N744" s="13"/>
      <c r="O744" s="13"/>
      <c r="P744" s="14"/>
      <c r="Q744" s="14"/>
    </row>
    <row r="745" spans="1:17" ht="15.6" customHeight="1" thickBot="1" x14ac:dyDescent="0.3">
      <c r="A745" s="15" t="s">
        <v>2558</v>
      </c>
      <c r="B745" s="15" t="s">
        <v>2559</v>
      </c>
      <c r="C745" s="13"/>
      <c r="D745" s="15" t="s">
        <v>2560</v>
      </c>
      <c r="E745" s="17" t="s">
        <v>2162</v>
      </c>
      <c r="F745" s="18" t="s">
        <v>2561</v>
      </c>
      <c r="G745" s="15" t="s">
        <v>2562</v>
      </c>
      <c r="H745" s="20" t="str">
        <f>HYPERLINK("mailto:tulpytwp@comcast.net","tulpytwp@comcast.net")</f>
        <v>tulpytwp@comcast.net</v>
      </c>
      <c r="I745" s="15" t="s">
        <v>2563</v>
      </c>
      <c r="J745" s="19">
        <v>45566</v>
      </c>
      <c r="K745" s="17" t="s">
        <v>18</v>
      </c>
      <c r="L745" s="208">
        <v>45190</v>
      </c>
      <c r="M745" s="13"/>
      <c r="N745" s="13"/>
      <c r="O745" s="13"/>
      <c r="P745" s="14"/>
      <c r="Q745" s="14"/>
    </row>
    <row r="746" spans="1:17" ht="15.6" customHeight="1" thickBot="1" x14ac:dyDescent="0.3">
      <c r="A746" s="15" t="s">
        <v>2564</v>
      </c>
      <c r="B746" s="15" t="s">
        <v>2565</v>
      </c>
      <c r="C746" s="13"/>
      <c r="D746" s="15" t="s">
        <v>2566</v>
      </c>
      <c r="E746" s="17" t="s">
        <v>2162</v>
      </c>
      <c r="F746" s="18">
        <v>19435</v>
      </c>
      <c r="G746" s="15" t="s">
        <v>2567</v>
      </c>
      <c r="H746" s="312" t="str">
        <f>HYPERLINK("mailto:sheller@upperfrederick.com","sheller@upperfrederick.com")</f>
        <v>sheller@upperfrederick.com</v>
      </c>
      <c r="I746" s="15" t="s">
        <v>2568</v>
      </c>
      <c r="J746" s="19">
        <v>45536</v>
      </c>
      <c r="K746" s="17" t="s">
        <v>18</v>
      </c>
      <c r="L746" s="208">
        <v>45230</v>
      </c>
      <c r="M746" s="13"/>
      <c r="N746" s="13"/>
      <c r="O746" s="13"/>
      <c r="P746" s="14"/>
      <c r="Q746" s="14"/>
    </row>
    <row r="747" spans="1:17" ht="15.6" customHeight="1" thickBot="1" x14ac:dyDescent="0.3">
      <c r="A747" s="15" t="s">
        <v>2569</v>
      </c>
      <c r="B747" s="15" t="s">
        <v>2570</v>
      </c>
      <c r="C747" s="13"/>
      <c r="D747" s="15" t="s">
        <v>2234</v>
      </c>
      <c r="E747" s="17" t="s">
        <v>2162</v>
      </c>
      <c r="F747" s="18">
        <v>18064</v>
      </c>
      <c r="G747" s="5" t="s">
        <v>4783</v>
      </c>
      <c r="H747" s="20" t="s">
        <v>2571</v>
      </c>
      <c r="I747" s="15" t="s">
        <v>4784</v>
      </c>
      <c r="J747" s="19">
        <v>45474</v>
      </c>
      <c r="K747" s="17" t="s">
        <v>18</v>
      </c>
      <c r="L747" s="208">
        <v>45070</v>
      </c>
      <c r="M747" s="13"/>
      <c r="N747" s="13"/>
      <c r="O747" s="13"/>
      <c r="P747" s="14"/>
      <c r="Q747" s="14"/>
    </row>
    <row r="748" spans="1:17" ht="15.6" customHeight="1" thickBot="1" x14ac:dyDescent="0.3">
      <c r="A748" s="15" t="s">
        <v>2572</v>
      </c>
      <c r="B748" s="15" t="s">
        <v>2573</v>
      </c>
      <c r="C748" s="13"/>
      <c r="D748" s="15" t="s">
        <v>2574</v>
      </c>
      <c r="E748" s="17" t="s">
        <v>2162</v>
      </c>
      <c r="F748" s="18">
        <v>18034</v>
      </c>
      <c r="G748" s="15" t="s">
        <v>2575</v>
      </c>
      <c r="H748" s="5"/>
      <c r="I748" s="15" t="s">
        <v>2576</v>
      </c>
      <c r="J748" s="19">
        <v>45566</v>
      </c>
      <c r="K748" s="17" t="s">
        <v>18</v>
      </c>
      <c r="L748" s="208">
        <v>45190</v>
      </c>
      <c r="M748" s="13"/>
      <c r="N748" s="13"/>
      <c r="O748" s="15"/>
      <c r="P748" s="14"/>
      <c r="Q748" s="14"/>
    </row>
    <row r="749" spans="1:17" ht="15.6" customHeight="1" thickBot="1" x14ac:dyDescent="0.3">
      <c r="A749" s="15" t="s">
        <v>2577</v>
      </c>
      <c r="B749" s="15" t="s">
        <v>2578</v>
      </c>
      <c r="C749" s="13"/>
      <c r="D749" s="15" t="s">
        <v>2579</v>
      </c>
      <c r="E749" s="17" t="s">
        <v>2162</v>
      </c>
      <c r="F749" s="18">
        <v>16442</v>
      </c>
      <c r="G749" s="15" t="s">
        <v>4442</v>
      </c>
      <c r="H749" s="91" t="s">
        <v>4443</v>
      </c>
      <c r="I749" s="15" t="s">
        <v>2580</v>
      </c>
      <c r="J749" s="19">
        <v>45413</v>
      </c>
      <c r="K749" s="17" t="s">
        <v>18</v>
      </c>
      <c r="L749" s="208">
        <v>45027</v>
      </c>
      <c r="M749" s="13"/>
      <c r="N749" s="13"/>
      <c r="O749" s="13"/>
      <c r="P749" s="14"/>
      <c r="Q749" s="14"/>
    </row>
    <row r="750" spans="1:17" ht="15.6" customHeight="1" thickBot="1" x14ac:dyDescent="0.3">
      <c r="A750" s="15" t="s">
        <v>2581</v>
      </c>
      <c r="B750" s="15" t="s">
        <v>2582</v>
      </c>
      <c r="C750" s="13"/>
      <c r="D750" s="15" t="s">
        <v>2259</v>
      </c>
      <c r="E750" s="17" t="s">
        <v>2162</v>
      </c>
      <c r="F750" s="18">
        <v>19320</v>
      </c>
      <c r="G750" s="15" t="s">
        <v>2583</v>
      </c>
      <c r="H750" s="91" t="s">
        <v>5273</v>
      </c>
      <c r="I750" s="5" t="s">
        <v>5274</v>
      </c>
      <c r="J750" s="19">
        <v>45597</v>
      </c>
      <c r="K750" s="17" t="s">
        <v>18</v>
      </c>
      <c r="L750" s="208">
        <v>45219</v>
      </c>
      <c r="M750" s="13"/>
      <c r="N750" s="13"/>
      <c r="O750" s="13"/>
      <c r="P750" s="14"/>
      <c r="Q750" s="14"/>
    </row>
    <row r="751" spans="1:17" ht="15.6" customHeight="1" thickBot="1" x14ac:dyDescent="0.3">
      <c r="A751" s="15" t="s">
        <v>2584</v>
      </c>
      <c r="B751" s="15" t="s">
        <v>1469</v>
      </c>
      <c r="C751" s="13"/>
      <c r="D751" s="15" t="s">
        <v>2585</v>
      </c>
      <c r="E751" s="17" t="s">
        <v>2162</v>
      </c>
      <c r="F751" s="18">
        <v>19376</v>
      </c>
      <c r="G751" s="15" t="s">
        <v>5345</v>
      </c>
      <c r="H751" s="111" t="s">
        <v>5346</v>
      </c>
      <c r="I751" s="15" t="s">
        <v>2586</v>
      </c>
      <c r="J751" s="19">
        <v>45689</v>
      </c>
      <c r="K751" s="17" t="s">
        <v>18</v>
      </c>
      <c r="L751" s="208">
        <v>45315</v>
      </c>
      <c r="M751" s="13"/>
      <c r="N751" s="15"/>
      <c r="O751" s="13"/>
      <c r="P751" s="14"/>
      <c r="Q751" s="14"/>
    </row>
    <row r="752" spans="1:17" ht="15.6" customHeight="1" thickBot="1" x14ac:dyDescent="0.3">
      <c r="A752" s="15" t="s">
        <v>2587</v>
      </c>
      <c r="B752" s="15" t="s">
        <v>2588</v>
      </c>
      <c r="C752" s="13"/>
      <c r="D752" s="15" t="s">
        <v>2589</v>
      </c>
      <c r="E752" s="17" t="s">
        <v>2162</v>
      </c>
      <c r="F752" s="18">
        <v>15120</v>
      </c>
      <c r="G752" s="15" t="s">
        <v>2590</v>
      </c>
      <c r="H752" s="20" t="str">
        <f>HYPERLINK("mailto:donna.mcmichael@westhomesteadpa.com","donna.mcmichael@westhomesteadpa.com")</f>
        <v>donna.mcmichael@westhomesteadpa.com</v>
      </c>
      <c r="I752" s="15" t="s">
        <v>2591</v>
      </c>
      <c r="J752" s="19">
        <v>45689</v>
      </c>
      <c r="K752" s="17" t="s">
        <v>18</v>
      </c>
      <c r="L752" s="208">
        <v>45301</v>
      </c>
      <c r="M752" s="13"/>
      <c r="N752" s="13"/>
      <c r="O752" s="13"/>
      <c r="P752" s="14"/>
      <c r="Q752" s="14"/>
    </row>
    <row r="753" spans="1:17" ht="15.6" customHeight="1" thickBot="1" x14ac:dyDescent="0.3">
      <c r="A753" s="15" t="s">
        <v>2592</v>
      </c>
      <c r="B753" s="15" t="s">
        <v>110</v>
      </c>
      <c r="C753" s="15" t="s">
        <v>2593</v>
      </c>
      <c r="D753" s="15" t="s">
        <v>2594</v>
      </c>
      <c r="E753" s="17" t="s">
        <v>2162</v>
      </c>
      <c r="F753" s="18">
        <v>19362</v>
      </c>
      <c r="G753" s="15" t="s">
        <v>2595</v>
      </c>
      <c r="H753" s="312" t="str">
        <f>HYPERLINK("mailto:westnottinghamtwp@zoominternet.net","westnottinghamtwp@zoominternet.net")</f>
        <v>westnottinghamtwp@zoominternet.net</v>
      </c>
      <c r="I753" s="15" t="s">
        <v>2596</v>
      </c>
      <c r="J753" s="19">
        <v>45566</v>
      </c>
      <c r="K753" s="17" t="s">
        <v>18</v>
      </c>
      <c r="L753" s="208">
        <v>45168</v>
      </c>
      <c r="M753" s="13"/>
      <c r="N753" s="13"/>
      <c r="O753" s="13"/>
      <c r="P753" s="14"/>
      <c r="Q753" s="14"/>
    </row>
    <row r="754" spans="1:17" ht="15.6" customHeight="1" thickBot="1" x14ac:dyDescent="0.3">
      <c r="A754" s="15" t="s">
        <v>2597</v>
      </c>
      <c r="B754" s="15" t="s">
        <v>2598</v>
      </c>
      <c r="C754" s="13"/>
      <c r="D754" s="15" t="s">
        <v>2369</v>
      </c>
      <c r="E754" s="17" t="s">
        <v>2162</v>
      </c>
      <c r="F754" s="18">
        <v>18436</v>
      </c>
      <c r="G754" s="15" t="s">
        <v>4772</v>
      </c>
      <c r="H754" s="205" t="s">
        <v>4773</v>
      </c>
      <c r="I754" s="90" t="s">
        <v>4774</v>
      </c>
      <c r="J754" s="19">
        <v>45717</v>
      </c>
      <c r="K754" s="17" t="s">
        <v>18</v>
      </c>
      <c r="L754" s="208">
        <v>45330</v>
      </c>
      <c r="M754" s="13"/>
      <c r="N754" s="13"/>
      <c r="O754" s="13"/>
      <c r="P754" s="14"/>
      <c r="Q754" s="14"/>
    </row>
    <row r="755" spans="1:17" ht="15.6" customHeight="1" thickBot="1" x14ac:dyDescent="0.3">
      <c r="A755" s="15" t="s">
        <v>2599</v>
      </c>
      <c r="B755" s="15" t="s">
        <v>2600</v>
      </c>
      <c r="C755" s="13"/>
      <c r="D755" s="15" t="s">
        <v>2601</v>
      </c>
      <c r="E755" s="17" t="s">
        <v>2162</v>
      </c>
      <c r="F755" s="18">
        <v>15851</v>
      </c>
      <c r="G755" s="15" t="s">
        <v>2602</v>
      </c>
      <c r="H755" s="20" t="str">
        <f>HYPERLINK("mailto:winslowtownship@verizon.net","winslowtownship@verizon.net")</f>
        <v>winslowtownship@verizon.net</v>
      </c>
      <c r="I755" s="15" t="s">
        <v>2603</v>
      </c>
      <c r="J755" s="19">
        <v>45413</v>
      </c>
      <c r="K755" s="17" t="s">
        <v>18</v>
      </c>
      <c r="L755" s="208">
        <v>45077</v>
      </c>
      <c r="M755" s="13"/>
      <c r="N755" s="13"/>
      <c r="O755" s="13"/>
      <c r="P755" s="14"/>
      <c r="Q755" s="14"/>
    </row>
    <row r="756" spans="1:17" ht="15.6" customHeight="1" thickBot="1" x14ac:dyDescent="0.3">
      <c r="A756" s="15" t="s">
        <v>2604</v>
      </c>
      <c r="B756" s="145" t="s">
        <v>4763</v>
      </c>
      <c r="C756" s="13"/>
      <c r="D756" s="15" t="s">
        <v>2605</v>
      </c>
      <c r="E756" s="17" t="s">
        <v>2162</v>
      </c>
      <c r="F756" s="18">
        <v>17744</v>
      </c>
      <c r="G756" s="90"/>
      <c r="H756" s="20" t="str">
        <f>HYPERLINK("mailto:woodwardtwplyco@comcast.net","woodwardtwplyco@comcast.net")</f>
        <v>woodwardtwplyco@comcast.net</v>
      </c>
      <c r="I756" s="15" t="s">
        <v>2606</v>
      </c>
      <c r="J756" s="19">
        <v>45505</v>
      </c>
      <c r="K756" s="17" t="s">
        <v>18</v>
      </c>
      <c r="L756" s="208">
        <v>45147</v>
      </c>
      <c r="M756" s="13"/>
      <c r="N756" s="13"/>
      <c r="O756" s="13"/>
      <c r="P756" s="14"/>
      <c r="Q756" s="14"/>
    </row>
    <row r="757" spans="1:17" ht="15.6" customHeight="1" thickBot="1" x14ac:dyDescent="0.3">
      <c r="A757" s="15" t="s">
        <v>2607</v>
      </c>
      <c r="B757" s="15" t="s">
        <v>2515</v>
      </c>
      <c r="C757" s="13"/>
      <c r="D757" s="15" t="s">
        <v>2608</v>
      </c>
      <c r="E757" s="17" t="s">
        <v>2162</v>
      </c>
      <c r="F757" s="18">
        <v>15781</v>
      </c>
      <c r="G757" s="15" t="s">
        <v>2609</v>
      </c>
      <c r="H757" s="85" t="s">
        <v>2610</v>
      </c>
      <c r="I757" s="15" t="s">
        <v>2611</v>
      </c>
      <c r="J757" s="19">
        <v>45566</v>
      </c>
      <c r="K757" s="17" t="s">
        <v>18</v>
      </c>
      <c r="L757" s="208">
        <v>45168</v>
      </c>
      <c r="M757" s="13"/>
      <c r="N757" s="13"/>
      <c r="O757" s="13"/>
      <c r="P757" s="14"/>
      <c r="Q757" s="14"/>
    </row>
    <row r="758" spans="1:17" ht="15.6" customHeight="1" thickBot="1" x14ac:dyDescent="0.3">
      <c r="A758" s="193" t="s">
        <v>4495</v>
      </c>
      <c r="B758" s="193" t="s">
        <v>4496</v>
      </c>
      <c r="C758" s="176"/>
      <c r="D758" s="193" t="s">
        <v>4497</v>
      </c>
      <c r="E758" s="194" t="s">
        <v>4498</v>
      </c>
      <c r="F758" s="195" t="s">
        <v>4499</v>
      </c>
      <c r="G758" s="193" t="s">
        <v>4500</v>
      </c>
      <c r="H758" s="197" t="s">
        <v>4501</v>
      </c>
      <c r="I758" s="193" t="s">
        <v>4502</v>
      </c>
      <c r="J758" s="196">
        <v>45566</v>
      </c>
      <c r="K758" s="194" t="s">
        <v>18</v>
      </c>
      <c r="L758" s="208">
        <v>45190</v>
      </c>
      <c r="M758" s="13"/>
      <c r="N758" s="13"/>
      <c r="O758" s="13"/>
      <c r="P758" s="14"/>
      <c r="Q758" s="14"/>
    </row>
    <row r="759" spans="1:17" ht="15.6" customHeight="1" thickBot="1" x14ac:dyDescent="0.3">
      <c r="A759" s="188" t="s">
        <v>4477</v>
      </c>
      <c r="B759" s="188" t="s">
        <v>4478</v>
      </c>
      <c r="C759" s="189"/>
      <c r="D759" s="188" t="s">
        <v>4479</v>
      </c>
      <c r="E759" s="190" t="s">
        <v>2612</v>
      </c>
      <c r="F759" s="191" t="s">
        <v>4480</v>
      </c>
      <c r="G759" s="188" t="s">
        <v>4481</v>
      </c>
      <c r="H759" s="187" t="s">
        <v>4896</v>
      </c>
      <c r="I759" s="188" t="s">
        <v>4946</v>
      </c>
      <c r="J759" s="192">
        <v>45536</v>
      </c>
      <c r="K759" s="190" t="s">
        <v>18</v>
      </c>
      <c r="L759" s="208">
        <v>45128</v>
      </c>
      <c r="M759" s="13"/>
      <c r="N759" s="13"/>
      <c r="O759" s="13"/>
      <c r="P759" s="14"/>
      <c r="Q759" s="14"/>
    </row>
    <row r="760" spans="1:17" ht="15.6" customHeight="1" thickBot="1" x14ac:dyDescent="0.3">
      <c r="A760" s="6" t="s">
        <v>4420</v>
      </c>
      <c r="B760" s="6" t="s">
        <v>4421</v>
      </c>
      <c r="C760" s="7" t="s">
        <v>4422</v>
      </c>
      <c r="D760" s="6" t="s">
        <v>4423</v>
      </c>
      <c r="E760" s="8" t="s">
        <v>2612</v>
      </c>
      <c r="F760" s="9" t="s">
        <v>4424</v>
      </c>
      <c r="G760" s="6" t="s">
        <v>4425</v>
      </c>
      <c r="H760" s="112" t="s">
        <v>4426</v>
      </c>
      <c r="I760" s="6" t="s">
        <v>4427</v>
      </c>
      <c r="J760" s="11">
        <v>45444</v>
      </c>
      <c r="K760" s="8" t="s">
        <v>18</v>
      </c>
      <c r="L760" s="208">
        <v>45120</v>
      </c>
      <c r="M760" s="13"/>
      <c r="N760" s="13"/>
      <c r="O760" s="13"/>
      <c r="P760" s="14"/>
      <c r="Q760" s="14"/>
    </row>
    <row r="761" spans="1:17" ht="15.6" customHeight="1" thickBot="1" x14ac:dyDescent="0.3">
      <c r="A761" s="6" t="s">
        <v>2613</v>
      </c>
      <c r="B761" s="6"/>
      <c r="C761" s="6" t="s">
        <v>2614</v>
      </c>
      <c r="D761" s="6" t="s">
        <v>2615</v>
      </c>
      <c r="E761" s="8" t="s">
        <v>2612</v>
      </c>
      <c r="F761" s="9">
        <v>29829</v>
      </c>
      <c r="G761" s="6" t="s">
        <v>2616</v>
      </c>
      <c r="H761" s="12" t="s">
        <v>2617</v>
      </c>
      <c r="I761" s="6" t="s">
        <v>2618</v>
      </c>
      <c r="J761" s="11">
        <v>45413</v>
      </c>
      <c r="K761" s="8" t="s">
        <v>18</v>
      </c>
      <c r="L761" s="208">
        <v>45035</v>
      </c>
      <c r="M761" s="13"/>
      <c r="N761" s="13"/>
      <c r="O761" s="13"/>
      <c r="P761" s="14"/>
      <c r="Q761" s="14"/>
    </row>
    <row r="762" spans="1:17" ht="15.6" customHeight="1" thickBot="1" x14ac:dyDescent="0.3">
      <c r="A762" s="6" t="s">
        <v>2619</v>
      </c>
      <c r="B762" s="6" t="s">
        <v>2620</v>
      </c>
      <c r="C762" s="7"/>
      <c r="D762" s="6" t="s">
        <v>2621</v>
      </c>
      <c r="E762" s="8" t="s">
        <v>2612</v>
      </c>
      <c r="F762" s="9">
        <v>29020</v>
      </c>
      <c r="G762" s="6" t="s">
        <v>2622</v>
      </c>
      <c r="H762" s="107" t="s">
        <v>5270</v>
      </c>
      <c r="I762" s="6" t="s">
        <v>2623</v>
      </c>
      <c r="J762" s="11">
        <v>45413</v>
      </c>
      <c r="K762" s="8" t="s">
        <v>18</v>
      </c>
      <c r="L762" s="208">
        <v>45082</v>
      </c>
      <c r="M762" s="13"/>
      <c r="N762" s="13"/>
      <c r="O762" s="13"/>
      <c r="P762" s="14"/>
      <c r="Q762" s="14"/>
    </row>
    <row r="763" spans="1:17" ht="15.6" customHeight="1" thickBot="1" x14ac:dyDescent="0.3">
      <c r="A763" s="6" t="s">
        <v>2624</v>
      </c>
      <c r="B763" s="6" t="s">
        <v>2625</v>
      </c>
      <c r="C763" s="7"/>
      <c r="D763" s="6" t="s">
        <v>2626</v>
      </c>
      <c r="E763" s="8" t="s">
        <v>2612</v>
      </c>
      <c r="F763" s="9">
        <v>29151</v>
      </c>
      <c r="G763" s="6" t="s">
        <v>2627</v>
      </c>
      <c r="H763" s="12" t="str">
        <f>HYPERLINK("mailto:bnewman@sumter-sc.com","bnewman@sumter-sc.com")</f>
        <v>bnewman@sumter-sc.com</v>
      </c>
      <c r="I763" s="6" t="s">
        <v>2628</v>
      </c>
      <c r="J763" s="11">
        <v>45597</v>
      </c>
      <c r="K763" s="8" t="s">
        <v>18</v>
      </c>
      <c r="L763" s="208">
        <v>45198</v>
      </c>
      <c r="M763" s="13"/>
      <c r="N763" s="13"/>
      <c r="O763" s="13"/>
      <c r="P763" s="14"/>
      <c r="Q763" s="14"/>
    </row>
    <row r="764" spans="1:17" ht="15.6" customHeight="1" thickBot="1" x14ac:dyDescent="0.3">
      <c r="A764" s="6" t="s">
        <v>4933</v>
      </c>
      <c r="B764" s="6" t="s">
        <v>2629</v>
      </c>
      <c r="C764" s="7"/>
      <c r="D764" s="6" t="s">
        <v>2630</v>
      </c>
      <c r="E764" s="8" t="s">
        <v>2612</v>
      </c>
      <c r="F764" s="9">
        <v>29102</v>
      </c>
      <c r="G764" s="6" t="s">
        <v>4179</v>
      </c>
      <c r="H764" s="112" t="s">
        <v>4934</v>
      </c>
      <c r="I764" s="6" t="s">
        <v>2631</v>
      </c>
      <c r="J764" s="11">
        <v>45444</v>
      </c>
      <c r="K764" s="8" t="s">
        <v>18</v>
      </c>
      <c r="L764" s="208">
        <v>45147</v>
      </c>
      <c r="M764" s="110"/>
      <c r="N764" s="13"/>
      <c r="O764" s="13"/>
      <c r="P764" s="14"/>
      <c r="Q764" s="14"/>
    </row>
    <row r="765" spans="1:17" ht="15.6" customHeight="1" thickBot="1" x14ac:dyDescent="0.3">
      <c r="A765" s="6" t="s">
        <v>2632</v>
      </c>
      <c r="B765" s="6" t="s">
        <v>2633</v>
      </c>
      <c r="C765" s="7"/>
      <c r="D765" s="6" t="s">
        <v>2634</v>
      </c>
      <c r="E765" s="8" t="s">
        <v>2612</v>
      </c>
      <c r="F765" s="9">
        <v>29536</v>
      </c>
      <c r="G765" s="6" t="s">
        <v>2635</v>
      </c>
      <c r="H765" s="12" t="str">
        <f>HYPERLINK("mailto:stricklandj@infoave.net","stricklandj@infoave.net")</f>
        <v>stricklandj@infoave.net</v>
      </c>
      <c r="I765" s="6" t="s">
        <v>2636</v>
      </c>
      <c r="J765" s="11">
        <v>45597</v>
      </c>
      <c r="K765" s="8" t="s">
        <v>18</v>
      </c>
      <c r="L765" s="208">
        <v>45272</v>
      </c>
      <c r="M765" s="13"/>
      <c r="N765" s="13"/>
      <c r="O765" s="13"/>
      <c r="P765" s="14"/>
      <c r="Q765" s="14"/>
    </row>
    <row r="766" spans="1:17" ht="15.6" customHeight="1" thickBot="1" x14ac:dyDescent="0.3">
      <c r="A766" s="6" t="s">
        <v>2637</v>
      </c>
      <c r="B766" s="6" t="s">
        <v>2638</v>
      </c>
      <c r="C766" s="6" t="s">
        <v>5020</v>
      </c>
      <c r="D766" s="6" t="s">
        <v>2639</v>
      </c>
      <c r="E766" s="8" t="s">
        <v>2612</v>
      </c>
      <c r="F766" s="9">
        <v>29180</v>
      </c>
      <c r="G766" s="6" t="s">
        <v>4129</v>
      </c>
      <c r="H766" s="112" t="s">
        <v>4130</v>
      </c>
      <c r="I766" s="179" t="s">
        <v>4131</v>
      </c>
      <c r="J766" s="11">
        <v>45597</v>
      </c>
      <c r="K766" s="8" t="s">
        <v>18</v>
      </c>
      <c r="L766" s="208">
        <v>45190</v>
      </c>
      <c r="M766" s="13"/>
      <c r="N766" s="13"/>
      <c r="O766" s="13"/>
      <c r="P766" s="14"/>
      <c r="Q766" s="14"/>
    </row>
    <row r="767" spans="1:17" ht="15.6" customHeight="1" thickBot="1" x14ac:dyDescent="0.3">
      <c r="A767" s="303" t="s">
        <v>2640</v>
      </c>
      <c r="B767" s="303" t="s">
        <v>2641</v>
      </c>
      <c r="C767" s="305"/>
      <c r="D767" s="303" t="s">
        <v>2642</v>
      </c>
      <c r="E767" s="306" t="s">
        <v>2612</v>
      </c>
      <c r="F767" s="308">
        <v>29506</v>
      </c>
      <c r="G767" s="303" t="s">
        <v>2643</v>
      </c>
      <c r="H767" s="316" t="str">
        <f>HYPERLINK("mailto:djohnson@fcdsn.org","djohnson@fcdsn.org")</f>
        <v>djohnson@fcdsn.org</v>
      </c>
      <c r="I767" s="303" t="s">
        <v>2644</v>
      </c>
      <c r="J767" s="318">
        <v>45658</v>
      </c>
      <c r="K767" s="306" t="s">
        <v>18</v>
      </c>
      <c r="L767" s="320">
        <v>45260</v>
      </c>
      <c r="P767" s="321"/>
      <c r="Q767" s="321"/>
    </row>
    <row r="768" spans="1:17" ht="15.6" customHeight="1" thickBot="1" x14ac:dyDescent="0.3">
      <c r="A768" s="6" t="s">
        <v>4428</v>
      </c>
      <c r="B768" s="6" t="s">
        <v>4429</v>
      </c>
      <c r="C768" s="7"/>
      <c r="D768" s="6" t="s">
        <v>2642</v>
      </c>
      <c r="E768" s="8" t="s">
        <v>2612</v>
      </c>
      <c r="F768" s="9" t="s">
        <v>4430</v>
      </c>
      <c r="G768" s="6" t="s">
        <v>4431</v>
      </c>
      <c r="H768" s="112" t="s">
        <v>4432</v>
      </c>
      <c r="I768" s="6" t="s">
        <v>4433</v>
      </c>
      <c r="J768" s="11">
        <v>45444</v>
      </c>
      <c r="K768" s="8" t="s">
        <v>18</v>
      </c>
      <c r="L768" s="208">
        <v>45120</v>
      </c>
      <c r="M768" s="13"/>
      <c r="N768" s="13"/>
      <c r="O768" s="13"/>
      <c r="P768" s="14"/>
      <c r="Q768" s="14"/>
    </row>
    <row r="769" spans="1:17" ht="15.6" customHeight="1" thickBot="1" x14ac:dyDescent="0.3">
      <c r="A769" s="6" t="s">
        <v>2645</v>
      </c>
      <c r="B769" s="6" t="s">
        <v>2646</v>
      </c>
      <c r="C769" s="7"/>
      <c r="D769" s="6" t="s">
        <v>2647</v>
      </c>
      <c r="E769" s="8" t="s">
        <v>2612</v>
      </c>
      <c r="F769" s="9">
        <v>29054</v>
      </c>
      <c r="G769" s="6" t="s">
        <v>2648</v>
      </c>
      <c r="H769" s="107" t="s">
        <v>5233</v>
      </c>
      <c r="I769" s="6" t="s">
        <v>2649</v>
      </c>
      <c r="J769" s="11">
        <v>45566</v>
      </c>
      <c r="K769" s="8" t="s">
        <v>18</v>
      </c>
      <c r="L769" s="208">
        <v>45180</v>
      </c>
      <c r="M769" s="13"/>
      <c r="N769" s="13"/>
      <c r="O769" s="13"/>
      <c r="P769" s="14"/>
      <c r="Q769" s="14"/>
    </row>
    <row r="770" spans="1:17" ht="15.6" customHeight="1" thickBot="1" x14ac:dyDescent="0.3">
      <c r="A770" s="6" t="s">
        <v>2651</v>
      </c>
      <c r="B770" s="6" t="s">
        <v>2652</v>
      </c>
      <c r="C770" s="7"/>
      <c r="D770" s="6" t="s">
        <v>2650</v>
      </c>
      <c r="E770" s="8" t="s">
        <v>2612</v>
      </c>
      <c r="F770" s="9">
        <v>29212</v>
      </c>
      <c r="G770" s="6" t="s">
        <v>2653</v>
      </c>
      <c r="H770" s="12" t="str">
        <f>HYPERLINK("mailto:msonefeld@irmofire.org","msonefeld@irmofire.org")</f>
        <v>msonefeld@irmofire.org</v>
      </c>
      <c r="I770" s="6" t="s">
        <v>2654</v>
      </c>
      <c r="J770" s="11">
        <v>45597</v>
      </c>
      <c r="K770" s="8" t="s">
        <v>18</v>
      </c>
      <c r="L770" s="208">
        <v>45198</v>
      </c>
      <c r="M770" s="13"/>
      <c r="N770" s="13"/>
      <c r="O770" s="13"/>
      <c r="P770" s="14"/>
      <c r="Q770" s="14"/>
    </row>
    <row r="771" spans="1:17" ht="15.6" customHeight="1" thickBot="1" x14ac:dyDescent="0.3">
      <c r="A771" s="6" t="s">
        <v>2655</v>
      </c>
      <c r="B771" s="6" t="s">
        <v>2656</v>
      </c>
      <c r="C771" s="6" t="s">
        <v>2657</v>
      </c>
      <c r="D771" s="6" t="s">
        <v>2658</v>
      </c>
      <c r="E771" s="8" t="s">
        <v>2612</v>
      </c>
      <c r="F771" s="9">
        <v>29360</v>
      </c>
      <c r="G771" s="6" t="s">
        <v>2659</v>
      </c>
      <c r="H771" s="12" t="str">
        <f>HYPERLINK("mailto:glindley@co.laurens.sc.us","glindley@co.laurens.sc.us")</f>
        <v>glindley@co.laurens.sc.us</v>
      </c>
      <c r="I771" s="6" t="s">
        <v>2660</v>
      </c>
      <c r="J771" s="11">
        <v>45627</v>
      </c>
      <c r="K771" s="8" t="s">
        <v>18</v>
      </c>
      <c r="L771" s="208">
        <v>45230</v>
      </c>
      <c r="M771" s="13"/>
      <c r="N771" s="13"/>
      <c r="O771" s="13"/>
      <c r="P771" s="14"/>
      <c r="Q771" s="14"/>
    </row>
    <row r="772" spans="1:17" ht="15.6" customHeight="1" thickBot="1" x14ac:dyDescent="0.3">
      <c r="A772" s="6" t="s">
        <v>4032</v>
      </c>
      <c r="B772" s="6" t="s">
        <v>4031</v>
      </c>
      <c r="C772" s="7"/>
      <c r="D772" s="6" t="s">
        <v>4030</v>
      </c>
      <c r="E772" s="8" t="s">
        <v>2612</v>
      </c>
      <c r="F772" s="9">
        <v>29160</v>
      </c>
      <c r="G772" s="6" t="s">
        <v>4029</v>
      </c>
      <c r="H772" s="12" t="s">
        <v>4028</v>
      </c>
      <c r="I772" s="6" t="s">
        <v>4027</v>
      </c>
      <c r="J772" s="11">
        <v>45689</v>
      </c>
      <c r="K772" s="8" t="s">
        <v>18</v>
      </c>
      <c r="L772" s="208">
        <v>45355</v>
      </c>
      <c r="P772" s="321"/>
      <c r="Q772" s="321"/>
    </row>
    <row r="773" spans="1:17" ht="15.6" customHeight="1" thickBot="1" x14ac:dyDescent="0.3">
      <c r="A773" s="6" t="s">
        <v>4595</v>
      </c>
      <c r="B773" s="303" t="s">
        <v>4596</v>
      </c>
      <c r="C773" s="7" t="s">
        <v>4597</v>
      </c>
      <c r="D773" s="6" t="s">
        <v>4598</v>
      </c>
      <c r="E773" s="8" t="s">
        <v>2612</v>
      </c>
      <c r="F773" s="9" t="s">
        <v>4599</v>
      </c>
      <c r="G773" s="6" t="s">
        <v>4600</v>
      </c>
      <c r="H773" s="112" t="s">
        <v>4601</v>
      </c>
      <c r="I773" s="303" t="s">
        <v>4602</v>
      </c>
      <c r="J773" s="11">
        <v>45627</v>
      </c>
      <c r="K773" s="8" t="s">
        <v>18</v>
      </c>
      <c r="L773" s="208">
        <v>45230</v>
      </c>
      <c r="M773" s="13"/>
      <c r="N773" s="13"/>
      <c r="O773" s="13"/>
      <c r="P773" s="14"/>
      <c r="Q773" s="14"/>
    </row>
    <row r="774" spans="1:17" ht="15.6" customHeight="1" thickBot="1" x14ac:dyDescent="0.3">
      <c r="A774" s="6" t="s">
        <v>2661</v>
      </c>
      <c r="B774" s="6" t="s">
        <v>1799</v>
      </c>
      <c r="C774" s="7"/>
      <c r="D774" s="6" t="s">
        <v>2662</v>
      </c>
      <c r="E774" s="8" t="s">
        <v>2612</v>
      </c>
      <c r="F774" s="9">
        <v>29114</v>
      </c>
      <c r="G774" s="6" t="s">
        <v>2663</v>
      </c>
      <c r="H774" s="12" t="str">
        <f>HYPERLINK("mailto:olantafire50@yahoo.com","olantafire50@yahoo.com")</f>
        <v>olantafire50@yahoo.com</v>
      </c>
      <c r="I774" s="6" t="s">
        <v>2664</v>
      </c>
      <c r="J774" s="11">
        <v>45566</v>
      </c>
      <c r="K774" s="8" t="s">
        <v>18</v>
      </c>
      <c r="L774" s="208">
        <v>45168</v>
      </c>
      <c r="M774" s="13"/>
      <c r="N774" s="13"/>
      <c r="O774" s="13"/>
      <c r="P774" s="14"/>
      <c r="Q774" s="14"/>
    </row>
    <row r="775" spans="1:17" ht="15.6" customHeight="1" thickBot="1" x14ac:dyDescent="0.3">
      <c r="A775" s="6" t="s">
        <v>4457</v>
      </c>
      <c r="B775" s="6" t="s">
        <v>4458</v>
      </c>
      <c r="C775" s="7"/>
      <c r="D775" s="6" t="s">
        <v>4459</v>
      </c>
      <c r="E775" s="8" t="s">
        <v>2612</v>
      </c>
      <c r="F775" s="9" t="s">
        <v>4460</v>
      </c>
      <c r="G775" s="6" t="s">
        <v>4461</v>
      </c>
      <c r="H775" s="112" t="s">
        <v>4462</v>
      </c>
      <c r="I775" s="6" t="s">
        <v>4463</v>
      </c>
      <c r="J775" s="11">
        <v>45505</v>
      </c>
      <c r="K775" s="8" t="s">
        <v>18</v>
      </c>
      <c r="L775" s="208">
        <v>45147</v>
      </c>
      <c r="M775" s="13"/>
      <c r="N775" s="13"/>
      <c r="O775" s="13"/>
      <c r="P775" s="14"/>
      <c r="Q775" s="14"/>
    </row>
    <row r="776" spans="1:17" ht="15.6" customHeight="1" thickBot="1" x14ac:dyDescent="0.3">
      <c r="A776" s="6" t="s">
        <v>2665</v>
      </c>
      <c r="B776" s="6" t="s">
        <v>2666</v>
      </c>
      <c r="C776" s="7"/>
      <c r="D776" s="6" t="s">
        <v>2667</v>
      </c>
      <c r="E776" s="8" t="s">
        <v>2612</v>
      </c>
      <c r="F776" s="9">
        <v>29107</v>
      </c>
      <c r="G776" s="6" t="s">
        <v>2668</v>
      </c>
      <c r="H776" s="12" t="str">
        <f>HYPERLINK("mailto:pinehillfirerescuesecretary@gmail.com","pinehillfirerescuesecretary@gmail.com")</f>
        <v>pinehillfirerescuesecretary@gmail.com</v>
      </c>
      <c r="I776" s="6" t="s">
        <v>2669</v>
      </c>
      <c r="J776" s="11">
        <v>45658</v>
      </c>
      <c r="K776" s="8" t="s">
        <v>18</v>
      </c>
      <c r="L776" s="208">
        <v>45293</v>
      </c>
      <c r="M776" s="13"/>
      <c r="N776" s="13"/>
      <c r="O776" s="13"/>
      <c r="P776" s="14"/>
      <c r="Q776" s="14"/>
    </row>
    <row r="777" spans="1:17" ht="15.6" customHeight="1" thickBot="1" x14ac:dyDescent="0.3">
      <c r="A777" s="6" t="s">
        <v>2670</v>
      </c>
      <c r="B777" s="6" t="s">
        <v>2671</v>
      </c>
      <c r="C777" s="7"/>
      <c r="D777" s="6" t="s">
        <v>2672</v>
      </c>
      <c r="E777" s="8" t="s">
        <v>2612</v>
      </c>
      <c r="F777" s="9">
        <v>29059</v>
      </c>
      <c r="G777" s="6" t="s">
        <v>2673</v>
      </c>
      <c r="H777" s="12" t="str">
        <f>HYPERLINK("mailto:hprescott@fmbsc.com","hprescott@fmbsc.com")</f>
        <v>hprescott@fmbsc.com</v>
      </c>
      <c r="I777" s="6" t="s">
        <v>2674</v>
      </c>
      <c r="J777" s="11">
        <v>45627</v>
      </c>
      <c r="K777" s="8" t="s">
        <v>18</v>
      </c>
      <c r="L777" s="208">
        <v>45301</v>
      </c>
      <c r="M777" s="13"/>
      <c r="N777" s="13"/>
      <c r="O777" s="13"/>
      <c r="P777" s="14"/>
      <c r="Q777" s="14"/>
    </row>
    <row r="778" spans="1:17" ht="15.6" customHeight="1" thickBot="1" x14ac:dyDescent="0.3">
      <c r="A778" s="6" t="s">
        <v>4466</v>
      </c>
      <c r="B778" s="6" t="s">
        <v>4467</v>
      </c>
      <c r="C778" s="7"/>
      <c r="D778" s="6" t="s">
        <v>4468</v>
      </c>
      <c r="E778" s="8" t="s">
        <v>2612</v>
      </c>
      <c r="F778" s="9" t="s">
        <v>4469</v>
      </c>
      <c r="G778" s="6" t="s">
        <v>4470</v>
      </c>
      <c r="H778" s="112" t="s">
        <v>4471</v>
      </c>
      <c r="I778" s="6" t="s">
        <v>4472</v>
      </c>
      <c r="J778" s="11">
        <v>45505</v>
      </c>
      <c r="K778" s="8" t="s">
        <v>18</v>
      </c>
      <c r="L778" s="208">
        <v>45190</v>
      </c>
      <c r="M778" s="13"/>
      <c r="N778" s="13"/>
      <c r="O778" s="13"/>
      <c r="P778" s="14"/>
      <c r="Q778" s="14"/>
    </row>
    <row r="779" spans="1:17" ht="15.6" customHeight="1" thickBot="1" x14ac:dyDescent="0.3">
      <c r="A779" s="6" t="s">
        <v>2676</v>
      </c>
      <c r="B779" s="6" t="s">
        <v>2677</v>
      </c>
      <c r="C779" s="7"/>
      <c r="D779" s="6" t="s">
        <v>2650</v>
      </c>
      <c r="E779" s="8" t="s">
        <v>2612</v>
      </c>
      <c r="F779" s="9" t="s">
        <v>2678</v>
      </c>
      <c r="G779" s="99" t="s">
        <v>4187</v>
      </c>
      <c r="H779" s="12" t="str">
        <f>HYPERLINK("mailto:henryn215@aol.com","henryn215@aol.com")</f>
        <v>henryn215@aol.com</v>
      </c>
      <c r="I779" s="99" t="s">
        <v>4188</v>
      </c>
      <c r="J779" s="11">
        <v>45566</v>
      </c>
      <c r="K779" s="8" t="s">
        <v>18</v>
      </c>
      <c r="L779" s="208">
        <v>45168</v>
      </c>
      <c r="M779" s="13"/>
      <c r="N779" s="13"/>
      <c r="O779" s="13"/>
      <c r="P779" s="14"/>
      <c r="Q779" s="14"/>
    </row>
    <row r="780" spans="1:17" ht="15.6" customHeight="1" thickBot="1" x14ac:dyDescent="0.3">
      <c r="A780" s="6" t="s">
        <v>2680</v>
      </c>
      <c r="B780" s="6" t="s">
        <v>2681</v>
      </c>
      <c r="C780" s="7"/>
      <c r="D780" s="6" t="s">
        <v>2682</v>
      </c>
      <c r="E780" s="8" t="s">
        <v>2612</v>
      </c>
      <c r="F780" s="9">
        <v>29385</v>
      </c>
      <c r="G780" s="6" t="s">
        <v>2683</v>
      </c>
      <c r="H780" s="278"/>
      <c r="I780" s="6" t="s">
        <v>2684</v>
      </c>
      <c r="J780" s="11">
        <v>45717</v>
      </c>
      <c r="K780" s="8" t="s">
        <v>18</v>
      </c>
      <c r="L780" s="208">
        <v>45330</v>
      </c>
      <c r="M780" s="44"/>
      <c r="N780" s="13"/>
      <c r="O780" s="13"/>
      <c r="P780" s="14"/>
      <c r="Q780" s="14"/>
    </row>
    <row r="781" spans="1:17" ht="15.6" customHeight="1" thickBot="1" x14ac:dyDescent="0.3">
      <c r="A781" s="6" t="s">
        <v>2685</v>
      </c>
      <c r="B781" s="6" t="s">
        <v>300</v>
      </c>
      <c r="C781" s="7"/>
      <c r="D781" s="6" t="s">
        <v>2686</v>
      </c>
      <c r="E781" s="8" t="s">
        <v>2612</v>
      </c>
      <c r="F781" s="9">
        <v>29161</v>
      </c>
      <c r="G781" s="6" t="s">
        <v>2687</v>
      </c>
      <c r="H781" s="12" t="str">
        <f>HYPERLINK("mailto:trescuesqd@sc.rr.com","trescuesqd@sc.rr.com")</f>
        <v>trescuesqd@sc.rr.com</v>
      </c>
      <c r="I781" s="6" t="s">
        <v>2688</v>
      </c>
      <c r="J781" s="11">
        <v>45536</v>
      </c>
      <c r="K781" s="8" t="s">
        <v>18</v>
      </c>
      <c r="L781" s="208">
        <v>45209</v>
      </c>
      <c r="P781" s="343"/>
      <c r="Q781" s="321"/>
    </row>
    <row r="782" spans="1:17" ht="15.6" customHeight="1" thickBot="1" x14ac:dyDescent="0.3">
      <c r="A782" s="6" t="s">
        <v>2689</v>
      </c>
      <c r="B782" s="6" t="s">
        <v>2690</v>
      </c>
      <c r="C782" s="7"/>
      <c r="D782" s="6" t="s">
        <v>2691</v>
      </c>
      <c r="E782" s="8" t="s">
        <v>2612</v>
      </c>
      <c r="F782" s="9" t="s">
        <v>2692</v>
      </c>
      <c r="G782" s="6" t="s">
        <v>2693</v>
      </c>
      <c r="H782" s="12"/>
      <c r="I782" s="6" t="s">
        <v>2694</v>
      </c>
      <c r="J782" s="11">
        <v>45413</v>
      </c>
      <c r="K782" s="8" t="s">
        <v>18</v>
      </c>
      <c r="L782" s="208">
        <v>45042</v>
      </c>
      <c r="M782" s="13"/>
      <c r="N782" s="13"/>
      <c r="O782" s="13"/>
      <c r="P782" s="14"/>
      <c r="Q782" s="14"/>
    </row>
    <row r="783" spans="1:17" ht="15.6" customHeight="1" thickBot="1" x14ac:dyDescent="0.3">
      <c r="A783" s="6" t="s">
        <v>4444</v>
      </c>
      <c r="B783" s="6" t="s">
        <v>1290</v>
      </c>
      <c r="C783" s="7" t="s">
        <v>4445</v>
      </c>
      <c r="D783" s="6" t="s">
        <v>4446</v>
      </c>
      <c r="E783" s="8" t="s">
        <v>2612</v>
      </c>
      <c r="F783" s="9" t="s">
        <v>4447</v>
      </c>
      <c r="G783" s="6" t="s">
        <v>4448</v>
      </c>
      <c r="H783" s="112" t="s">
        <v>4449</v>
      </c>
      <c r="I783" s="6" t="s">
        <v>4450</v>
      </c>
      <c r="J783" s="11">
        <v>45474</v>
      </c>
      <c r="K783" s="8" t="s">
        <v>18</v>
      </c>
      <c r="L783" s="208">
        <v>45065</v>
      </c>
      <c r="M783" s="13"/>
      <c r="N783" s="13"/>
      <c r="O783" s="13"/>
      <c r="P783" s="14"/>
      <c r="Q783" s="14"/>
    </row>
    <row r="784" spans="1:17" ht="15.6" customHeight="1" thickBot="1" x14ac:dyDescent="0.3">
      <c r="A784" s="6" t="s">
        <v>2695</v>
      </c>
      <c r="B784" s="6" t="s">
        <v>2696</v>
      </c>
      <c r="C784" s="6" t="s">
        <v>2697</v>
      </c>
      <c r="D784" s="6" t="s">
        <v>2698</v>
      </c>
      <c r="E784" s="8" t="s">
        <v>2612</v>
      </c>
      <c r="F784" s="9">
        <v>29710</v>
      </c>
      <c r="G784" s="6" t="s">
        <v>2699</v>
      </c>
      <c r="H784" s="93" t="s">
        <v>2700</v>
      </c>
      <c r="I784" s="6" t="s">
        <v>2701</v>
      </c>
      <c r="J784" s="11">
        <v>45627</v>
      </c>
      <c r="K784" s="8" t="s">
        <v>18</v>
      </c>
      <c r="L784" s="208">
        <v>45315</v>
      </c>
      <c r="M784" s="13"/>
      <c r="N784" s="13"/>
      <c r="O784" s="13"/>
      <c r="P784" s="14"/>
      <c r="Q784" s="14"/>
    </row>
    <row r="785" spans="1:26" ht="15.6" customHeight="1" thickBot="1" x14ac:dyDescent="0.3">
      <c r="A785" s="6" t="s">
        <v>2702</v>
      </c>
      <c r="B785" s="6" t="s">
        <v>1736</v>
      </c>
      <c r="C785" s="7"/>
      <c r="D785" s="6" t="s">
        <v>2703</v>
      </c>
      <c r="E785" s="8" t="s">
        <v>2612</v>
      </c>
      <c r="F785" s="9">
        <v>29435</v>
      </c>
      <c r="G785" s="6" t="s">
        <v>2704</v>
      </c>
      <c r="H785" s="112" t="s">
        <v>5117</v>
      </c>
      <c r="I785" s="6" t="s">
        <v>2705</v>
      </c>
      <c r="J785" s="11">
        <v>45261</v>
      </c>
      <c r="K785" s="8" t="s">
        <v>18</v>
      </c>
      <c r="L785" s="208">
        <v>44970</v>
      </c>
      <c r="M785" s="13"/>
      <c r="N785" s="13"/>
      <c r="O785" s="13"/>
      <c r="P785" s="14"/>
      <c r="Q785" s="14"/>
    </row>
    <row r="786" spans="1:26" ht="15.6" customHeight="1" thickBot="1" x14ac:dyDescent="0.3">
      <c r="A786" s="6" t="s">
        <v>2706</v>
      </c>
      <c r="B786" s="6" t="s">
        <v>2707</v>
      </c>
      <c r="C786" s="7"/>
      <c r="D786" s="6" t="s">
        <v>2708</v>
      </c>
      <c r="E786" s="8" t="s">
        <v>2612</v>
      </c>
      <c r="F786" s="9">
        <v>29824</v>
      </c>
      <c r="G786" s="6" t="s">
        <v>2709</v>
      </c>
      <c r="H786" s="10"/>
      <c r="I786" s="6" t="s">
        <v>2710</v>
      </c>
      <c r="J786" s="11">
        <v>45566</v>
      </c>
      <c r="K786" s="8" t="s">
        <v>18</v>
      </c>
      <c r="L786" s="208">
        <v>45209</v>
      </c>
      <c r="M786" s="13"/>
      <c r="N786" s="13"/>
      <c r="O786" s="13"/>
      <c r="P786" s="14"/>
      <c r="Q786" s="14"/>
    </row>
    <row r="787" spans="1:26" ht="15.6" customHeight="1" thickBot="1" x14ac:dyDescent="0.3">
      <c r="A787" s="6" t="s">
        <v>2711</v>
      </c>
      <c r="B787" s="6" t="s">
        <v>2712</v>
      </c>
      <c r="C787" s="7"/>
      <c r="D787" s="6" t="s">
        <v>2713</v>
      </c>
      <c r="E787" s="8" t="s">
        <v>2612</v>
      </c>
      <c r="F787" s="9">
        <v>29053</v>
      </c>
      <c r="G787" s="6" t="s">
        <v>2714</v>
      </c>
      <c r="H787" s="12"/>
      <c r="I787" s="6" t="s">
        <v>2715</v>
      </c>
      <c r="J787" s="11">
        <v>45566</v>
      </c>
      <c r="K787" s="8" t="s">
        <v>18</v>
      </c>
      <c r="L787" s="208">
        <v>45190</v>
      </c>
      <c r="M787" s="13"/>
      <c r="N787" s="13"/>
      <c r="O787" s="13"/>
      <c r="P787" s="14"/>
      <c r="Q787" s="14"/>
    </row>
    <row r="788" spans="1:26" s="116" customFormat="1" ht="15.6" customHeight="1" thickBot="1" x14ac:dyDescent="0.3">
      <c r="A788" s="6" t="s">
        <v>2716</v>
      </c>
      <c r="B788" s="6" t="s">
        <v>2717</v>
      </c>
      <c r="C788" s="7"/>
      <c r="D788" s="6" t="s">
        <v>2675</v>
      </c>
      <c r="E788" s="8" t="s">
        <v>2612</v>
      </c>
      <c r="F788" s="9">
        <v>29718</v>
      </c>
      <c r="G788" s="6" t="s">
        <v>2718</v>
      </c>
      <c r="H788" s="12" t="str">
        <f>HYPERLINK("mailto:jeffersonth@shtc.net","jeffersonth@shtc.net")</f>
        <v>jeffersonth@shtc.net</v>
      </c>
      <c r="I788" s="6" t="s">
        <v>2719</v>
      </c>
      <c r="J788" s="11">
        <v>45627</v>
      </c>
      <c r="K788" s="8" t="s">
        <v>18</v>
      </c>
      <c r="L788" s="208">
        <v>45230</v>
      </c>
      <c r="M788"/>
      <c r="N788"/>
      <c r="O788"/>
      <c r="P788" s="321"/>
      <c r="Q788" s="321"/>
      <c r="R788"/>
      <c r="S788"/>
      <c r="T788"/>
      <c r="U788"/>
      <c r="V788"/>
      <c r="W788"/>
      <c r="X788"/>
      <c r="Y788"/>
      <c r="Z788"/>
    </row>
    <row r="789" spans="1:26" ht="15.6" customHeight="1" thickBot="1" x14ac:dyDescent="0.3">
      <c r="A789" s="6" t="s">
        <v>2720</v>
      </c>
      <c r="B789" s="6" t="s">
        <v>2721</v>
      </c>
      <c r="C789" s="7"/>
      <c r="D789" s="6" t="s">
        <v>2722</v>
      </c>
      <c r="E789" s="8" t="s">
        <v>2612</v>
      </c>
      <c r="F789" s="9">
        <v>29564</v>
      </c>
      <c r="G789" s="6" t="s">
        <v>2723</v>
      </c>
      <c r="H789" s="12" t="str">
        <f>HYPERLINK("mailto:lane@ftc-i.net","lane@ftc-i.net")</f>
        <v>lane@ftc-i.net</v>
      </c>
      <c r="I789" s="6" t="s">
        <v>2724</v>
      </c>
      <c r="J789" s="11">
        <v>45717</v>
      </c>
      <c r="K789" s="8" t="s">
        <v>18</v>
      </c>
      <c r="L789" s="208">
        <v>45330</v>
      </c>
      <c r="M789" s="13"/>
      <c r="N789" s="13"/>
      <c r="O789" s="13"/>
      <c r="P789" s="14"/>
      <c r="Q789" s="14"/>
    </row>
    <row r="790" spans="1:26" ht="15.6" customHeight="1" thickBot="1" x14ac:dyDescent="0.3">
      <c r="A790" s="6" t="s">
        <v>824</v>
      </c>
      <c r="B790" s="6" t="s">
        <v>2725</v>
      </c>
      <c r="C790" s="7"/>
      <c r="D790" s="6" t="s">
        <v>826</v>
      </c>
      <c r="E790" s="8" t="s">
        <v>2612</v>
      </c>
      <c r="F790" s="9">
        <v>29137</v>
      </c>
      <c r="G790" s="6" t="s">
        <v>2726</v>
      </c>
      <c r="H790" s="12" t="str">
        <f>HYPERLINK("mailto:top29137@pbtcomm.net","top29137@pbtcomm.net")</f>
        <v>top29137@pbtcomm.net</v>
      </c>
      <c r="I790" s="6" t="s">
        <v>2727</v>
      </c>
      <c r="J790" s="11">
        <v>45566</v>
      </c>
      <c r="K790" s="8" t="s">
        <v>18</v>
      </c>
      <c r="L790" s="208">
        <v>45180</v>
      </c>
      <c r="M790" s="13"/>
      <c r="N790" s="13"/>
      <c r="O790" s="13"/>
      <c r="P790" s="14"/>
      <c r="Q790" s="14"/>
    </row>
    <row r="791" spans="1:26" ht="15.6" customHeight="1" thickBot="1" x14ac:dyDescent="0.3">
      <c r="A791" s="6" t="s">
        <v>2729</v>
      </c>
      <c r="B791" s="6" t="s">
        <v>2730</v>
      </c>
      <c r="C791" s="6" t="s">
        <v>2731</v>
      </c>
      <c r="D791" s="6" t="s">
        <v>2679</v>
      </c>
      <c r="E791" s="8" t="s">
        <v>2612</v>
      </c>
      <c r="F791" s="9">
        <v>29301</v>
      </c>
      <c r="G791" s="6" t="s">
        <v>2732</v>
      </c>
      <c r="H791" s="10"/>
      <c r="I791" s="6" t="s">
        <v>2733</v>
      </c>
      <c r="J791" s="11">
        <v>45748</v>
      </c>
      <c r="K791" s="8" t="s">
        <v>18</v>
      </c>
      <c r="L791" s="208">
        <v>45369</v>
      </c>
      <c r="M791" s="13"/>
      <c r="N791" s="13"/>
      <c r="O791" s="13"/>
      <c r="P791" s="14"/>
      <c r="Q791" s="14"/>
    </row>
    <row r="792" spans="1:26" ht="15.6" customHeight="1" thickBot="1" x14ac:dyDescent="0.3">
      <c r="A792" s="6" t="s">
        <v>2734</v>
      </c>
      <c r="B792" s="6" t="s">
        <v>2735</v>
      </c>
      <c r="C792" s="7"/>
      <c r="D792" s="6" t="s">
        <v>2736</v>
      </c>
      <c r="E792" s="8" t="s">
        <v>2612</v>
      </c>
      <c r="F792" s="9">
        <v>29556</v>
      </c>
      <c r="G792" s="6" t="s">
        <v>3684</v>
      </c>
      <c r="H792" s="112" t="s">
        <v>3685</v>
      </c>
      <c r="I792" s="6" t="s">
        <v>2737</v>
      </c>
      <c r="J792" s="11">
        <v>45383</v>
      </c>
      <c r="K792" s="8" t="s">
        <v>18</v>
      </c>
      <c r="L792" s="208">
        <v>45061</v>
      </c>
      <c r="M792" s="13"/>
      <c r="N792" s="13"/>
      <c r="O792" s="13"/>
      <c r="P792" s="14"/>
      <c r="Q792" s="14"/>
    </row>
    <row r="793" spans="1:26" ht="15.6" customHeight="1" thickBot="1" x14ac:dyDescent="0.3">
      <c r="A793" s="6" t="s">
        <v>2738</v>
      </c>
      <c r="B793" s="6" t="s">
        <v>2739</v>
      </c>
      <c r="C793" s="7"/>
      <c r="D793" s="6" t="s">
        <v>2736</v>
      </c>
      <c r="E793" s="8" t="s">
        <v>2612</v>
      </c>
      <c r="F793" s="9">
        <v>29556</v>
      </c>
      <c r="G793" s="6" t="s">
        <v>2740</v>
      </c>
      <c r="H793" s="331" t="str">
        <f>HYPERLINK("mailto:cokerm@wiltech.edu","cokerm@wiltech.edu")</f>
        <v>cokerm@wiltech.edu</v>
      </c>
      <c r="I793" s="6" t="s">
        <v>2741</v>
      </c>
      <c r="J793" s="11">
        <v>45627</v>
      </c>
      <c r="K793" s="8" t="s">
        <v>18</v>
      </c>
      <c r="L793" s="212">
        <v>45315</v>
      </c>
      <c r="M793" s="13"/>
      <c r="N793" s="13"/>
      <c r="O793" s="13"/>
      <c r="P793" s="14"/>
      <c r="Q793" s="14"/>
    </row>
    <row r="794" spans="1:26" ht="15.6" customHeight="1" thickBot="1" x14ac:dyDescent="0.3">
      <c r="A794" s="15" t="s">
        <v>2742</v>
      </c>
      <c r="B794" s="15" t="s">
        <v>4125</v>
      </c>
      <c r="C794" s="13"/>
      <c r="D794" s="15" t="s">
        <v>2743</v>
      </c>
      <c r="E794" s="17" t="s">
        <v>2744</v>
      </c>
      <c r="F794" s="18" t="s">
        <v>4126</v>
      </c>
      <c r="G794" s="15" t="s">
        <v>4124</v>
      </c>
      <c r="H794" s="346" t="s">
        <v>5519</v>
      </c>
      <c r="I794" s="15" t="s">
        <v>4380</v>
      </c>
      <c r="J794" s="19">
        <v>45748</v>
      </c>
      <c r="K794" s="17" t="s">
        <v>18</v>
      </c>
      <c r="L794" s="208">
        <v>45369</v>
      </c>
      <c r="M794" s="13"/>
      <c r="N794" s="13"/>
      <c r="O794" s="13"/>
      <c r="P794" s="14"/>
      <c r="Q794" s="14"/>
    </row>
    <row r="795" spans="1:26" ht="15.6" customHeight="1" thickBot="1" x14ac:dyDescent="0.3">
      <c r="A795" s="15" t="s">
        <v>4503</v>
      </c>
      <c r="B795" s="15" t="s">
        <v>4504</v>
      </c>
      <c r="C795" s="13"/>
      <c r="D795" s="15" t="s">
        <v>4505</v>
      </c>
      <c r="E795" s="17" t="s">
        <v>2744</v>
      </c>
      <c r="F795" s="18" t="s">
        <v>4506</v>
      </c>
      <c r="G795" s="15" t="s">
        <v>4507</v>
      </c>
      <c r="H795" s="310"/>
      <c r="I795" s="15"/>
      <c r="J795" s="19">
        <v>45566</v>
      </c>
      <c r="K795" s="17" t="s">
        <v>18</v>
      </c>
      <c r="L795" s="208">
        <v>45288</v>
      </c>
      <c r="M795" s="13"/>
      <c r="N795" s="13"/>
      <c r="O795" s="13"/>
      <c r="P795" s="14"/>
      <c r="Q795" s="14"/>
    </row>
    <row r="796" spans="1:26" ht="15.6" customHeight="1" thickBot="1" x14ac:dyDescent="0.3">
      <c r="A796" s="15" t="s">
        <v>2745</v>
      </c>
      <c r="B796" s="15" t="s">
        <v>2746</v>
      </c>
      <c r="C796" s="13"/>
      <c r="D796" s="15" t="s">
        <v>2747</v>
      </c>
      <c r="E796" s="17" t="s">
        <v>2744</v>
      </c>
      <c r="F796" s="18">
        <v>57766</v>
      </c>
      <c r="G796" s="15" t="s">
        <v>4205</v>
      </c>
      <c r="H796" s="20" t="str">
        <f>HYPERLINK("mailto:agrirr@gwtc.net","agrirr@gwtc.net")</f>
        <v>agrirr@gwtc.net</v>
      </c>
      <c r="I796" s="15" t="s">
        <v>2748</v>
      </c>
      <c r="J796" s="19">
        <v>45566</v>
      </c>
      <c r="K796" s="17" t="s">
        <v>18</v>
      </c>
      <c r="L796" s="208">
        <v>45198</v>
      </c>
      <c r="M796" s="13"/>
      <c r="N796" s="13"/>
      <c r="O796" s="13"/>
      <c r="P796" s="14"/>
      <c r="Q796" s="14"/>
    </row>
    <row r="797" spans="1:26" ht="15.6" customHeight="1" thickBot="1" x14ac:dyDescent="0.3">
      <c r="A797" s="15" t="s">
        <v>2749</v>
      </c>
      <c r="B797" s="15" t="s">
        <v>2750</v>
      </c>
      <c r="C797" s="13"/>
      <c r="D797" s="15" t="s">
        <v>2751</v>
      </c>
      <c r="E797" s="17" t="s">
        <v>2744</v>
      </c>
      <c r="F797" s="18">
        <v>57773</v>
      </c>
      <c r="G797" s="90"/>
      <c r="H797" s="107" t="s">
        <v>5105</v>
      </c>
      <c r="I797" s="15" t="s">
        <v>2752</v>
      </c>
      <c r="J797" s="19">
        <v>45566</v>
      </c>
      <c r="K797" s="17" t="s">
        <v>18</v>
      </c>
      <c r="L797" s="208">
        <v>45209</v>
      </c>
      <c r="M797" s="13"/>
      <c r="N797" s="13"/>
      <c r="O797" s="13"/>
      <c r="P797" s="13"/>
      <c r="Q797" s="13"/>
    </row>
    <row r="798" spans="1:26" ht="15.6" customHeight="1" thickBot="1" x14ac:dyDescent="0.3">
      <c r="A798" s="15" t="s">
        <v>2753</v>
      </c>
      <c r="B798" s="15" t="s">
        <v>2754</v>
      </c>
      <c r="C798" s="13"/>
      <c r="D798" s="15" t="s">
        <v>2755</v>
      </c>
      <c r="E798" s="17" t="s">
        <v>2744</v>
      </c>
      <c r="F798" s="18">
        <v>57366</v>
      </c>
      <c r="G798" s="15" t="s">
        <v>2756</v>
      </c>
      <c r="H798" s="85" t="s">
        <v>2757</v>
      </c>
      <c r="I798" s="15" t="s">
        <v>2758</v>
      </c>
      <c r="J798" s="19">
        <v>45413</v>
      </c>
      <c r="K798" s="17" t="s">
        <v>18</v>
      </c>
      <c r="L798" s="208">
        <v>45027</v>
      </c>
      <c r="M798" s="13"/>
      <c r="N798" s="13"/>
      <c r="O798" s="13"/>
      <c r="P798" s="14"/>
      <c r="Q798" s="14"/>
    </row>
    <row r="799" spans="1:26" ht="15.6" customHeight="1" thickBot="1" x14ac:dyDescent="0.3">
      <c r="A799" s="15" t="s">
        <v>2759</v>
      </c>
      <c r="B799" s="15" t="s">
        <v>2760</v>
      </c>
      <c r="C799" s="13"/>
      <c r="D799" s="15" t="s">
        <v>2173</v>
      </c>
      <c r="E799" s="17" t="s">
        <v>2744</v>
      </c>
      <c r="F799" s="18">
        <v>57427</v>
      </c>
      <c r="G799" s="15" t="s">
        <v>2761</v>
      </c>
      <c r="H799" s="20" t="str">
        <f>HYPERLINK("mailto:glynnsm@abe.midco.net","glynnsm@abe.midco.net")</f>
        <v>glynnsm@abe.midco.net</v>
      </c>
      <c r="I799" s="15" t="s">
        <v>2762</v>
      </c>
      <c r="J799" s="19">
        <v>45474</v>
      </c>
      <c r="K799" s="17" t="s">
        <v>18</v>
      </c>
      <c r="L799" s="208">
        <v>45157</v>
      </c>
      <c r="M799" s="13"/>
      <c r="N799" s="13"/>
      <c r="O799" s="13"/>
      <c r="P799" s="14"/>
      <c r="Q799" s="14"/>
    </row>
    <row r="800" spans="1:26" ht="15.6" customHeight="1" thickBot="1" x14ac:dyDescent="0.3">
      <c r="A800" s="15" t="s">
        <v>2763</v>
      </c>
      <c r="B800" s="15" t="s">
        <v>2764</v>
      </c>
      <c r="C800" s="13"/>
      <c r="D800" s="15" t="s">
        <v>2765</v>
      </c>
      <c r="E800" s="17" t="s">
        <v>2744</v>
      </c>
      <c r="F800" s="18" t="s">
        <v>2766</v>
      </c>
      <c r="G800" s="15" t="s">
        <v>2767</v>
      </c>
      <c r="H800" s="20" t="str">
        <f>HYPERLINK("mailto:auditor@beadlesd.org","auditor@beadlesd.org")</f>
        <v>auditor@beadlesd.org</v>
      </c>
      <c r="I800" s="15" t="s">
        <v>2768</v>
      </c>
      <c r="J800" s="19">
        <v>45352</v>
      </c>
      <c r="K800" s="17" t="s">
        <v>18</v>
      </c>
      <c r="L800" s="208">
        <v>44970</v>
      </c>
      <c r="M800" s="13"/>
      <c r="N800" s="13"/>
      <c r="O800" s="13"/>
      <c r="P800" s="14"/>
      <c r="Q800" s="14"/>
    </row>
    <row r="801" spans="1:26" ht="15.6" customHeight="1" thickBot="1" x14ac:dyDescent="0.3">
      <c r="A801" s="15" t="s">
        <v>4486</v>
      </c>
      <c r="B801" s="15" t="s">
        <v>4487</v>
      </c>
      <c r="C801" s="13"/>
      <c r="D801" s="15" t="s">
        <v>4488</v>
      </c>
      <c r="E801" s="17" t="s">
        <v>2744</v>
      </c>
      <c r="F801" s="18" t="s">
        <v>4489</v>
      </c>
      <c r="G801" s="15" t="s">
        <v>4490</v>
      </c>
      <c r="H801" s="91" t="s">
        <v>4491</v>
      </c>
      <c r="I801" s="15" t="s">
        <v>4492</v>
      </c>
      <c r="J801" s="19">
        <v>45536</v>
      </c>
      <c r="K801" s="17" t="s">
        <v>18</v>
      </c>
      <c r="L801" s="208">
        <v>45194</v>
      </c>
      <c r="M801" s="13"/>
      <c r="N801" s="13"/>
      <c r="O801" s="13"/>
      <c r="P801" s="14"/>
      <c r="Q801" s="14"/>
    </row>
    <row r="802" spans="1:26" ht="15.6" customHeight="1" thickBot="1" x14ac:dyDescent="0.3">
      <c r="A802" s="15" t="s">
        <v>2769</v>
      </c>
      <c r="B802" s="15" t="s">
        <v>2728</v>
      </c>
      <c r="C802" s="15" t="s">
        <v>2770</v>
      </c>
      <c r="D802" s="15" t="s">
        <v>2771</v>
      </c>
      <c r="E802" s="17" t="s">
        <v>2744</v>
      </c>
      <c r="F802" s="18">
        <v>57551</v>
      </c>
      <c r="G802" s="15" t="s">
        <v>2772</v>
      </c>
      <c r="H802" s="20" t="str">
        <f>HYPERLINK("mailto:kdillon@bennettcountyhospital.com","kdillon@bennettcountyhospital.com")</f>
        <v>kdillon@bennettcountyhospital.com</v>
      </c>
      <c r="I802" s="15" t="s">
        <v>2773</v>
      </c>
      <c r="J802" s="19">
        <v>45566</v>
      </c>
      <c r="K802" s="17" t="s">
        <v>18</v>
      </c>
      <c r="L802" s="208">
        <v>45272</v>
      </c>
      <c r="M802" s="24"/>
      <c r="N802" s="13"/>
      <c r="O802" s="13"/>
      <c r="P802" s="14"/>
      <c r="Q802" s="14"/>
    </row>
    <row r="803" spans="1:26" ht="15.6" customHeight="1" thickBot="1" x14ac:dyDescent="0.3">
      <c r="A803" s="15" t="s">
        <v>5315</v>
      </c>
      <c r="B803" s="15" t="s">
        <v>5316</v>
      </c>
      <c r="C803" s="15"/>
      <c r="D803" s="15" t="s">
        <v>5317</v>
      </c>
      <c r="E803" s="17" t="s">
        <v>2744</v>
      </c>
      <c r="F803" s="18" t="s">
        <v>5318</v>
      </c>
      <c r="G803" s="15" t="s">
        <v>5319</v>
      </c>
      <c r="H803" s="91" t="s">
        <v>5320</v>
      </c>
      <c r="I803" s="15" t="s">
        <v>5321</v>
      </c>
      <c r="J803" s="19">
        <v>45627</v>
      </c>
      <c r="K803" s="17" t="s">
        <v>1087</v>
      </c>
      <c r="L803" s="208">
        <v>45238</v>
      </c>
      <c r="M803" s="24"/>
      <c r="N803" s="13"/>
      <c r="O803" s="13"/>
      <c r="P803" s="14"/>
      <c r="Q803" s="14"/>
    </row>
    <row r="804" spans="1:26" ht="15.6" customHeight="1" thickBot="1" x14ac:dyDescent="0.3">
      <c r="A804" s="15" t="s">
        <v>5322</v>
      </c>
      <c r="B804" s="15" t="s">
        <v>5323</v>
      </c>
      <c r="C804" s="15"/>
      <c r="D804" s="15" t="s">
        <v>2802</v>
      </c>
      <c r="E804" s="17" t="s">
        <v>2744</v>
      </c>
      <c r="F804" s="18" t="s">
        <v>5260</v>
      </c>
      <c r="G804" s="15" t="s">
        <v>5324</v>
      </c>
      <c r="H804" s="20"/>
      <c r="I804" s="15"/>
      <c r="J804" s="19">
        <v>45627</v>
      </c>
      <c r="K804" s="17" t="s">
        <v>1087</v>
      </c>
      <c r="L804" s="208">
        <v>45238</v>
      </c>
      <c r="M804" s="24"/>
      <c r="N804" s="13"/>
      <c r="O804" s="13"/>
      <c r="P804" s="14"/>
      <c r="Q804" s="14"/>
    </row>
    <row r="805" spans="1:26" ht="15.6" customHeight="1" thickBot="1" x14ac:dyDescent="0.3">
      <c r="A805" s="15" t="s">
        <v>2775</v>
      </c>
      <c r="B805" s="15" t="s">
        <v>357</v>
      </c>
      <c r="C805" s="13"/>
      <c r="D805" s="15" t="s">
        <v>2774</v>
      </c>
      <c r="E805" s="17" t="s">
        <v>2744</v>
      </c>
      <c r="F805" s="18">
        <v>57066</v>
      </c>
      <c r="G805" s="15" t="s">
        <v>2776</v>
      </c>
      <c r="H805" s="20" t="str">
        <f>HYPERLINK("mailto:gary.kortan@k12.sd.us","gary.kortan@k12.sd.us")</f>
        <v>gary.kortan@k12.sd.us</v>
      </c>
      <c r="I805" s="15" t="s">
        <v>2777</v>
      </c>
      <c r="J805" s="19">
        <v>45597</v>
      </c>
      <c r="K805" s="17" t="s">
        <v>18</v>
      </c>
      <c r="L805" s="208">
        <v>45219</v>
      </c>
      <c r="M805" s="13"/>
      <c r="N805" s="13"/>
      <c r="O805" s="13"/>
      <c r="P805" s="14"/>
      <c r="Q805" s="14"/>
    </row>
    <row r="806" spans="1:26" ht="15.6" customHeight="1" thickBot="1" x14ac:dyDescent="0.3">
      <c r="A806" s="15" t="s">
        <v>2778</v>
      </c>
      <c r="B806" s="15" t="s">
        <v>2779</v>
      </c>
      <c r="C806" s="13"/>
      <c r="D806" s="15" t="s">
        <v>2780</v>
      </c>
      <c r="E806" s="17" t="s">
        <v>2744</v>
      </c>
      <c r="F806" s="18" t="s">
        <v>2781</v>
      </c>
      <c r="G806" s="15" t="s">
        <v>2782</v>
      </c>
      <c r="H806" s="20" t="str">
        <f>HYPERLINK("mailto:boxfiredist@midconetwork.com","boxfiredist@midconetwork.com")</f>
        <v>boxfiredist@midconetwork.com</v>
      </c>
      <c r="I806" s="15" t="s">
        <v>2783</v>
      </c>
      <c r="J806" s="19">
        <v>45689</v>
      </c>
      <c r="K806" s="17" t="s">
        <v>18</v>
      </c>
      <c r="L806" s="208">
        <v>45315</v>
      </c>
      <c r="M806" s="13"/>
      <c r="N806" s="13"/>
      <c r="O806" s="13"/>
      <c r="P806" s="14"/>
      <c r="Q806" s="14"/>
    </row>
    <row r="807" spans="1:26" s="116" customFormat="1" ht="15.6" customHeight="1" thickBot="1" x14ac:dyDescent="0.3">
      <c r="A807" s="15" t="s">
        <v>4724</v>
      </c>
      <c r="B807" s="15" t="s">
        <v>4723</v>
      </c>
      <c r="C807"/>
      <c r="D807" s="15" t="s">
        <v>2784</v>
      </c>
      <c r="E807" s="17" t="s">
        <v>2744</v>
      </c>
      <c r="F807" s="18">
        <v>57006</v>
      </c>
      <c r="G807" s="15" t="s">
        <v>4722</v>
      </c>
      <c r="H807" s="333" t="str">
        <f>HYPERLINK("mailto:mmoser@brookingscountysd.gov","mmoser@brookingscountysd.gov")</f>
        <v>mmoser@brookingscountysd.gov</v>
      </c>
      <c r="I807" s="15" t="s">
        <v>4721</v>
      </c>
      <c r="J807" s="19">
        <v>45597</v>
      </c>
      <c r="K807" s="17" t="s">
        <v>18</v>
      </c>
      <c r="L807" s="208">
        <v>45301</v>
      </c>
      <c r="M807"/>
      <c r="N807"/>
      <c r="O807"/>
      <c r="P807" s="321"/>
      <c r="Q807" s="321"/>
      <c r="R807"/>
      <c r="S807"/>
      <c r="T807"/>
      <c r="U807"/>
      <c r="V807"/>
      <c r="W807"/>
      <c r="X807"/>
      <c r="Y807"/>
      <c r="Z807"/>
    </row>
    <row r="808" spans="1:26" ht="15.6" customHeight="1" thickBot="1" x14ac:dyDescent="0.3">
      <c r="A808" s="15" t="s">
        <v>2785</v>
      </c>
      <c r="B808" s="15" t="s">
        <v>2786</v>
      </c>
      <c r="C808" s="13"/>
      <c r="D808" s="15" t="s">
        <v>2787</v>
      </c>
      <c r="E808" s="17" t="s">
        <v>2744</v>
      </c>
      <c r="F808" s="18">
        <v>57760</v>
      </c>
      <c r="G808" s="15" t="s">
        <v>2788</v>
      </c>
      <c r="H808" s="91" t="s">
        <v>3849</v>
      </c>
      <c r="I808" s="15" t="s">
        <v>2789</v>
      </c>
      <c r="J808" s="19">
        <v>45566</v>
      </c>
      <c r="K808" s="17" t="s">
        <v>18</v>
      </c>
      <c r="L808" s="208">
        <v>45198</v>
      </c>
      <c r="M808" s="13"/>
      <c r="N808" s="13"/>
      <c r="O808" s="13"/>
      <c r="P808" s="14"/>
      <c r="Q808" s="14"/>
    </row>
    <row r="809" spans="1:26" ht="15.6" customHeight="1" thickBot="1" x14ac:dyDescent="0.3">
      <c r="A809" s="15" t="s">
        <v>2790</v>
      </c>
      <c r="B809" s="15" t="s">
        <v>2791</v>
      </c>
      <c r="C809" s="13"/>
      <c r="D809" s="15" t="s">
        <v>2792</v>
      </c>
      <c r="E809" s="17" t="s">
        <v>2744</v>
      </c>
      <c r="F809" s="18">
        <v>57724</v>
      </c>
      <c r="G809" s="15" t="s">
        <v>2793</v>
      </c>
      <c r="H809" s="111" t="s">
        <v>5129</v>
      </c>
      <c r="I809" s="15" t="s">
        <v>2794</v>
      </c>
      <c r="J809" s="19">
        <v>45352</v>
      </c>
      <c r="K809" s="17" t="s">
        <v>18</v>
      </c>
      <c r="L809" s="208">
        <v>44978</v>
      </c>
      <c r="M809" s="13"/>
      <c r="N809" s="13"/>
      <c r="O809" s="13"/>
      <c r="P809" s="14"/>
      <c r="Q809" s="14"/>
    </row>
    <row r="810" spans="1:26" ht="15.6" customHeight="1" thickBot="1" x14ac:dyDescent="0.3">
      <c r="A810" s="15" t="s">
        <v>2795</v>
      </c>
      <c r="B810" s="15" t="s">
        <v>2796</v>
      </c>
      <c r="C810" s="13"/>
      <c r="D810" s="15" t="s">
        <v>2797</v>
      </c>
      <c r="E810" s="17" t="s">
        <v>2744</v>
      </c>
      <c r="F810" s="18">
        <v>57105</v>
      </c>
      <c r="G810" s="15" t="s">
        <v>2798</v>
      </c>
      <c r="H810" s="5"/>
      <c r="I810" s="15" t="s">
        <v>2799</v>
      </c>
      <c r="J810" s="19">
        <v>45566</v>
      </c>
      <c r="K810" s="17" t="s">
        <v>18</v>
      </c>
      <c r="L810" s="208">
        <v>45190</v>
      </c>
      <c r="M810" s="13"/>
      <c r="N810" s="13"/>
      <c r="O810" s="13"/>
      <c r="P810" s="14"/>
      <c r="Q810" s="14"/>
    </row>
    <row r="811" spans="1:26" ht="15.6" customHeight="1" thickBot="1" x14ac:dyDescent="0.3">
      <c r="A811" s="15" t="s">
        <v>2800</v>
      </c>
      <c r="B811" s="15" t="s">
        <v>2801</v>
      </c>
      <c r="C811" s="13"/>
      <c r="D811" s="15" t="s">
        <v>2802</v>
      </c>
      <c r="E811" s="17" t="s">
        <v>2744</v>
      </c>
      <c r="F811" s="18">
        <v>57701</v>
      </c>
      <c r="G811" s="15" t="s">
        <v>2803</v>
      </c>
      <c r="H811" s="20" t="str">
        <f>HYPERLINK("mailto:ron@blackhillsstockshow.com","ron@blackhillsstockshow.com")</f>
        <v>ron@blackhillsstockshow.com</v>
      </c>
      <c r="I811" s="15" t="s">
        <v>2804</v>
      </c>
      <c r="J811" s="19">
        <v>45444</v>
      </c>
      <c r="K811" s="17" t="s">
        <v>18</v>
      </c>
      <c r="L811" s="208">
        <v>45061</v>
      </c>
      <c r="M811" s="13"/>
      <c r="N811" s="13"/>
      <c r="O811" s="13"/>
      <c r="P811" s="14"/>
      <c r="Q811" s="14"/>
    </row>
    <row r="812" spans="1:26" ht="15.6" customHeight="1" thickBot="1" x14ac:dyDescent="0.3">
      <c r="A812" s="15" t="s">
        <v>2805</v>
      </c>
      <c r="B812" s="15" t="s">
        <v>2806</v>
      </c>
      <c r="C812" s="13"/>
      <c r="D812" s="15" t="s">
        <v>2807</v>
      </c>
      <c r="E812" s="17" t="s">
        <v>2744</v>
      </c>
      <c r="F812" s="18">
        <v>57717</v>
      </c>
      <c r="G812" s="15" t="s">
        <v>2808</v>
      </c>
      <c r="H812" s="20" t="str">
        <f>HYPERLINK("mailto:pubworks@bellefourche.org","pubworks@bellefourche.org")</f>
        <v>pubworks@bellefourche.org</v>
      </c>
      <c r="I812" s="15" t="s">
        <v>2809</v>
      </c>
      <c r="J812" s="19">
        <v>45352</v>
      </c>
      <c r="K812" s="17" t="s">
        <v>18</v>
      </c>
      <c r="L812" s="208">
        <v>44985</v>
      </c>
      <c r="M812" s="13"/>
      <c r="N812" s="13"/>
      <c r="O812" s="13"/>
      <c r="P812" s="14"/>
      <c r="Q812" s="14"/>
    </row>
    <row r="813" spans="1:26" ht="15.6" customHeight="1" thickBot="1" x14ac:dyDescent="0.3">
      <c r="A813" s="15" t="s">
        <v>2810</v>
      </c>
      <c r="B813" s="15" t="s">
        <v>2811</v>
      </c>
      <c r="C813" s="13"/>
      <c r="D813" s="15" t="s">
        <v>2780</v>
      </c>
      <c r="E813" s="17" t="s">
        <v>2744</v>
      </c>
      <c r="F813" s="18" t="s">
        <v>2812</v>
      </c>
      <c r="G813" s="15"/>
      <c r="H813" s="91" t="s">
        <v>4157</v>
      </c>
      <c r="I813" s="15" t="s">
        <v>2813</v>
      </c>
      <c r="J813" s="19">
        <v>45566</v>
      </c>
      <c r="K813" s="17" t="s">
        <v>18</v>
      </c>
      <c r="L813" s="208">
        <v>45166</v>
      </c>
      <c r="M813" s="13"/>
      <c r="N813" s="13"/>
      <c r="O813" s="13"/>
      <c r="P813" s="14"/>
      <c r="Q813" s="14"/>
    </row>
    <row r="814" spans="1:26" ht="15.6" customHeight="1" thickBot="1" x14ac:dyDescent="0.3">
      <c r="A814" s="15" t="s">
        <v>4148</v>
      </c>
      <c r="B814" s="15" t="s">
        <v>4149</v>
      </c>
      <c r="C814" s="13"/>
      <c r="D814" s="15" t="s">
        <v>2784</v>
      </c>
      <c r="E814" s="17" t="s">
        <v>2744</v>
      </c>
      <c r="F814" s="18" t="s">
        <v>4150</v>
      </c>
      <c r="G814" s="15" t="s">
        <v>4151</v>
      </c>
      <c r="H814" s="91" t="s">
        <v>4152</v>
      </c>
      <c r="I814" s="15" t="s">
        <v>4153</v>
      </c>
      <c r="J814" s="19">
        <v>45413</v>
      </c>
      <c r="K814" s="17" t="s">
        <v>18</v>
      </c>
      <c r="L814" s="208">
        <v>45107</v>
      </c>
      <c r="M814" s="13"/>
      <c r="N814" s="13"/>
      <c r="O814" s="13"/>
      <c r="P814" s="14"/>
      <c r="Q814" s="14"/>
    </row>
    <row r="815" spans="1:26" ht="15.6" customHeight="1" thickBot="1" x14ac:dyDescent="0.3">
      <c r="A815" s="15" t="s">
        <v>2814</v>
      </c>
      <c r="B815" s="15" t="s">
        <v>2815</v>
      </c>
      <c r="C815" s="13"/>
      <c r="D815" s="15" t="s">
        <v>2816</v>
      </c>
      <c r="E815" s="17" t="s">
        <v>2744</v>
      </c>
      <c r="F815" s="18">
        <v>57523</v>
      </c>
      <c r="G815" s="15" t="s">
        <v>2817</v>
      </c>
      <c r="H815" s="20" t="str">
        <f>HYPERLINK("mailto:burkecc@gwtc.net","burkecc@gwtc.net")</f>
        <v>burkecc@gwtc.net</v>
      </c>
      <c r="I815" s="15" t="s">
        <v>2818</v>
      </c>
      <c r="J815" s="19">
        <v>45474</v>
      </c>
      <c r="K815" s="17" t="s">
        <v>18</v>
      </c>
      <c r="L815" s="208">
        <v>45097</v>
      </c>
      <c r="M815" s="13"/>
      <c r="N815" s="13"/>
      <c r="O815" s="13"/>
      <c r="P815" s="13"/>
      <c r="Q815" s="13"/>
    </row>
    <row r="816" spans="1:26" ht="15.6" customHeight="1" thickBot="1" x14ac:dyDescent="0.3">
      <c r="A816" s="15" t="s">
        <v>2819</v>
      </c>
      <c r="B816" s="15" t="s">
        <v>2820</v>
      </c>
      <c r="C816" s="13"/>
      <c r="D816" s="15" t="s">
        <v>2821</v>
      </c>
      <c r="E816" s="17" t="s">
        <v>2744</v>
      </c>
      <c r="F816" s="18">
        <v>57323</v>
      </c>
      <c r="G816" s="15" t="s">
        <v>2822</v>
      </c>
      <c r="H816" s="26" t="s">
        <v>2823</v>
      </c>
      <c r="I816" s="15" t="s">
        <v>2824</v>
      </c>
      <c r="J816" s="19">
        <v>45413</v>
      </c>
      <c r="K816" s="17" t="s">
        <v>18</v>
      </c>
      <c r="L816" s="208">
        <v>45035</v>
      </c>
      <c r="M816" s="13"/>
      <c r="N816" s="13"/>
      <c r="O816" s="13"/>
      <c r="P816" s="14"/>
      <c r="Q816" s="14"/>
    </row>
    <row r="817" spans="1:26" ht="15.6" customHeight="1" thickBot="1" x14ac:dyDescent="0.3">
      <c r="A817" s="15" t="s">
        <v>2825</v>
      </c>
      <c r="B817" s="15" t="s">
        <v>2826</v>
      </c>
      <c r="C817" s="13"/>
      <c r="D817" s="15" t="s">
        <v>2827</v>
      </c>
      <c r="E817" s="17" t="s">
        <v>2744</v>
      </c>
      <c r="F817" s="18">
        <v>57325</v>
      </c>
      <c r="G817" s="15" t="s">
        <v>2828</v>
      </c>
      <c r="H817" s="20" t="str">
        <f>HYPERLINK("mailto:chamberlainng@midstatesd.net","chamberlainng@midstatesd.net")</f>
        <v>chamberlainng@midstatesd.net</v>
      </c>
      <c r="I817" s="15" t="s">
        <v>2829</v>
      </c>
      <c r="J817" s="19">
        <v>45352</v>
      </c>
      <c r="K817" s="17" t="s">
        <v>18</v>
      </c>
      <c r="L817" s="208">
        <v>44978</v>
      </c>
      <c r="M817" s="13"/>
      <c r="N817" s="13"/>
      <c r="O817" s="13"/>
      <c r="P817" s="14"/>
      <c r="Q817" s="14"/>
    </row>
    <row r="818" spans="1:26" ht="15.6" customHeight="1" thickBot="1" x14ac:dyDescent="0.3">
      <c r="A818" s="15" t="s">
        <v>2830</v>
      </c>
      <c r="B818" s="15" t="s">
        <v>2831</v>
      </c>
      <c r="C818" s="13"/>
      <c r="D818" s="15" t="s">
        <v>2832</v>
      </c>
      <c r="E818" s="17" t="s">
        <v>2744</v>
      </c>
      <c r="F818" s="18">
        <v>57226</v>
      </c>
      <c r="G818" s="15" t="s">
        <v>4220</v>
      </c>
      <c r="H818" s="20" t="str">
        <f>HYPERLINK("mailto:clcity@itctel.com","clcity@itctel.com")</f>
        <v>clcity@itctel.com</v>
      </c>
      <c r="I818" s="15" t="s">
        <v>2833</v>
      </c>
      <c r="J818" s="19">
        <v>45597</v>
      </c>
      <c r="K818" s="17" t="s">
        <v>18</v>
      </c>
      <c r="L818" s="208">
        <v>45219</v>
      </c>
      <c r="M818" s="13"/>
      <c r="N818" s="13"/>
      <c r="O818" s="13"/>
      <c r="P818" s="14"/>
      <c r="Q818" s="14"/>
    </row>
    <row r="819" spans="1:26" ht="15.6" customHeight="1" thickBot="1" x14ac:dyDescent="0.3">
      <c r="A819" s="15" t="s">
        <v>2834</v>
      </c>
      <c r="B819" s="15" t="s">
        <v>2835</v>
      </c>
      <c r="C819" s="15" t="s">
        <v>2836</v>
      </c>
      <c r="D819" s="15" t="s">
        <v>2837</v>
      </c>
      <c r="E819" s="17" t="s">
        <v>2744</v>
      </c>
      <c r="F819" s="18">
        <v>57017</v>
      </c>
      <c r="G819" s="15" t="s">
        <v>5106</v>
      </c>
      <c r="H819" s="20" t="str">
        <f>HYPERLINK("mailto:cityofcolman@iw.net","cityofcolman@iw.net")</f>
        <v>cityofcolman@iw.net</v>
      </c>
      <c r="I819" s="15" t="s">
        <v>2838</v>
      </c>
      <c r="J819" s="19">
        <v>45717</v>
      </c>
      <c r="K819" s="17" t="s">
        <v>18</v>
      </c>
      <c r="L819" s="208">
        <v>45342</v>
      </c>
      <c r="M819" s="13"/>
      <c r="N819" s="13"/>
      <c r="O819" s="13"/>
      <c r="P819" s="14"/>
      <c r="Q819" s="14"/>
    </row>
    <row r="820" spans="1:26" ht="15.6" customHeight="1" thickBot="1" x14ac:dyDescent="0.3">
      <c r="A820" s="15" t="s">
        <v>4099</v>
      </c>
      <c r="B820" s="15" t="s">
        <v>4100</v>
      </c>
      <c r="C820" s="15"/>
      <c r="D820" s="15" t="s">
        <v>2650</v>
      </c>
      <c r="E820" s="17" t="s">
        <v>2744</v>
      </c>
      <c r="F820" s="18" t="s">
        <v>4101</v>
      </c>
      <c r="G820" s="15" t="s">
        <v>4102</v>
      </c>
      <c r="H820" s="91" t="s">
        <v>4407</v>
      </c>
      <c r="I820" s="15" t="s">
        <v>4103</v>
      </c>
      <c r="J820" s="19">
        <v>45717</v>
      </c>
      <c r="K820" s="17" t="s">
        <v>18</v>
      </c>
      <c r="L820" s="208">
        <v>45342</v>
      </c>
      <c r="M820" s="13"/>
      <c r="N820" s="13"/>
      <c r="O820" s="13"/>
      <c r="P820" s="14"/>
      <c r="Q820" s="14"/>
    </row>
    <row r="821" spans="1:26" ht="15.6" customHeight="1" thickBot="1" x14ac:dyDescent="0.3">
      <c r="A821" s="15" t="s">
        <v>2839</v>
      </c>
      <c r="B821" s="15" t="s">
        <v>2840</v>
      </c>
      <c r="C821" s="13"/>
      <c r="D821" s="15" t="s">
        <v>2841</v>
      </c>
      <c r="E821" s="17" t="s">
        <v>2744</v>
      </c>
      <c r="F821" s="18">
        <v>57730</v>
      </c>
      <c r="G821" s="15"/>
      <c r="H821" s="91"/>
      <c r="I821" s="15" t="s">
        <v>2842</v>
      </c>
      <c r="J821" s="19">
        <v>45597</v>
      </c>
      <c r="K821" s="17" t="s">
        <v>18</v>
      </c>
      <c r="L821" s="208">
        <v>45301</v>
      </c>
      <c r="M821" s="13"/>
      <c r="N821" s="13"/>
      <c r="O821" s="13"/>
      <c r="P821" s="14"/>
      <c r="Q821" s="14"/>
    </row>
    <row r="822" spans="1:26" ht="15.6" customHeight="1" thickBot="1" x14ac:dyDescent="0.3">
      <c r="A822" s="15" t="s">
        <v>2843</v>
      </c>
      <c r="B822" s="15" t="s">
        <v>409</v>
      </c>
      <c r="C822" s="13"/>
      <c r="D822" s="15" t="s">
        <v>2844</v>
      </c>
      <c r="E822" s="17" t="s">
        <v>2744</v>
      </c>
      <c r="F822" s="18">
        <v>57532</v>
      </c>
      <c r="G822" s="15" t="s">
        <v>2845</v>
      </c>
      <c r="H822" s="20" t="str">
        <f>HYPERLINK("mailto:r.heezen@fortpierre.com","r.heezen@fortpierre.com")</f>
        <v>r.heezen@fortpierre.com</v>
      </c>
      <c r="I822" s="75" t="s">
        <v>2846</v>
      </c>
      <c r="J822" s="19">
        <v>45597</v>
      </c>
      <c r="K822" s="17" t="s">
        <v>18</v>
      </c>
      <c r="L822" s="208">
        <v>45198</v>
      </c>
      <c r="M822" s="13"/>
      <c r="N822" s="24"/>
      <c r="O822" s="24"/>
      <c r="P822" s="29"/>
      <c r="Q822" s="29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6" customHeight="1" thickBot="1" x14ac:dyDescent="0.3">
      <c r="A823" s="15" t="s">
        <v>2847</v>
      </c>
      <c r="B823" s="15" t="s">
        <v>2848</v>
      </c>
      <c r="C823" s="13"/>
      <c r="D823" s="15" t="s">
        <v>2849</v>
      </c>
      <c r="E823" s="17" t="s">
        <v>2744</v>
      </c>
      <c r="F823" s="18">
        <v>57533</v>
      </c>
      <c r="G823" s="90" t="s">
        <v>5271</v>
      </c>
      <c r="H823" s="107" t="s">
        <v>5272</v>
      </c>
      <c r="I823" s="75" t="s">
        <v>2850</v>
      </c>
      <c r="J823" s="19">
        <v>45748</v>
      </c>
      <c r="K823" s="17" t="s">
        <v>18</v>
      </c>
      <c r="L823" s="208">
        <v>45369</v>
      </c>
      <c r="M823" s="13"/>
      <c r="N823" s="13"/>
      <c r="O823" s="13"/>
      <c r="P823" s="14"/>
      <c r="Q823" s="14"/>
    </row>
    <row r="824" spans="1:26" ht="15.6" customHeight="1" thickBot="1" x14ac:dyDescent="0.3">
      <c r="A824" s="15" t="s">
        <v>2851</v>
      </c>
      <c r="B824" s="15" t="s">
        <v>1348</v>
      </c>
      <c r="C824" s="15" t="s">
        <v>2852</v>
      </c>
      <c r="D824" s="15" t="s">
        <v>2853</v>
      </c>
      <c r="E824" s="17" t="s">
        <v>2744</v>
      </c>
      <c r="F824" s="18" t="s">
        <v>2854</v>
      </c>
      <c r="G824" s="15" t="s">
        <v>2855</v>
      </c>
      <c r="H824" s="20" t="str">
        <f>HYPERLINK("mailto:heclasd@heartlandpower.org","heclasd@heartlandpower.org")</f>
        <v>heclasd@heartlandpower.org</v>
      </c>
      <c r="I824" s="5"/>
      <c r="J824" s="19">
        <v>45474</v>
      </c>
      <c r="K824" s="17" t="s">
        <v>18</v>
      </c>
      <c r="L824" s="208">
        <v>45097</v>
      </c>
      <c r="P824" s="321"/>
      <c r="Q824" s="321"/>
    </row>
    <row r="825" spans="1:26" ht="15.6" customHeight="1" thickBot="1" x14ac:dyDescent="0.3">
      <c r="A825" s="24" t="s">
        <v>2856</v>
      </c>
      <c r="B825" s="24" t="s">
        <v>1945</v>
      </c>
      <c r="C825" s="24" t="s">
        <v>2857</v>
      </c>
      <c r="D825" s="24" t="s">
        <v>2858</v>
      </c>
      <c r="E825" s="30" t="s">
        <v>2744</v>
      </c>
      <c r="F825" s="31" t="s">
        <v>2859</v>
      </c>
      <c r="G825" s="24" t="s">
        <v>4780</v>
      </c>
      <c r="H825" s="91" t="s">
        <v>4160</v>
      </c>
      <c r="I825" s="32" t="s">
        <v>2860</v>
      </c>
      <c r="J825" s="146">
        <v>45748</v>
      </c>
      <c r="K825" s="30" t="s">
        <v>18</v>
      </c>
      <c r="L825" s="210">
        <v>45369</v>
      </c>
      <c r="M825" s="13"/>
      <c r="N825" s="13"/>
      <c r="O825" s="13"/>
      <c r="P825" s="14"/>
      <c r="Q825" s="14"/>
    </row>
    <row r="826" spans="1:26" ht="15.6" customHeight="1" thickBot="1" x14ac:dyDescent="0.3">
      <c r="A826" s="15" t="s">
        <v>2861</v>
      </c>
      <c r="B826" s="15" t="s">
        <v>996</v>
      </c>
      <c r="C826" s="13"/>
      <c r="D826" s="15" t="s">
        <v>2862</v>
      </c>
      <c r="E826" s="17" t="s">
        <v>2744</v>
      </c>
      <c r="F826" s="18">
        <v>57355</v>
      </c>
      <c r="G826" s="15" t="s">
        <v>2863</v>
      </c>
      <c r="H826" s="20" t="str">
        <f>HYPERLINK("mailto:kimballcitysd@midstatesd.net","kimballcitysd@midstatesd.net")</f>
        <v>kimballcitysd@midstatesd.net</v>
      </c>
      <c r="I826" s="15" t="s">
        <v>2864</v>
      </c>
      <c r="J826" s="19">
        <v>45717</v>
      </c>
      <c r="K826" s="17" t="s">
        <v>18</v>
      </c>
      <c r="L826" s="208">
        <v>45342</v>
      </c>
      <c r="M826" s="13"/>
      <c r="N826" s="13"/>
      <c r="O826" s="13"/>
      <c r="P826" s="14"/>
      <c r="Q826" s="14"/>
    </row>
    <row r="827" spans="1:26" ht="15.6" customHeight="1" thickBot="1" x14ac:dyDescent="0.3">
      <c r="A827" s="15" t="s">
        <v>2865</v>
      </c>
      <c r="B827" s="15" t="s">
        <v>2866</v>
      </c>
      <c r="C827" s="13"/>
      <c r="D827" s="15" t="s">
        <v>2867</v>
      </c>
      <c r="E827" s="17" t="s">
        <v>2744</v>
      </c>
      <c r="F827" s="18" t="s">
        <v>2868</v>
      </c>
      <c r="G827" s="15" t="s">
        <v>2869</v>
      </c>
      <c r="H827" s="20" t="str">
        <f>HYPERLINK("mailto:cityln@itctel.com","cityln@itctel.com")</f>
        <v>cityln@itctel.com</v>
      </c>
      <c r="I827" s="15" t="s">
        <v>2870</v>
      </c>
      <c r="J827" s="19">
        <v>45717</v>
      </c>
      <c r="K827" s="17" t="s">
        <v>18</v>
      </c>
      <c r="L827" s="208">
        <v>45342</v>
      </c>
      <c r="M827" s="13"/>
      <c r="N827" s="13"/>
      <c r="O827" s="13"/>
      <c r="P827" s="14"/>
      <c r="Q827" s="14"/>
    </row>
    <row r="828" spans="1:26" ht="15.6" customHeight="1" thickBot="1" x14ac:dyDescent="0.3">
      <c r="A828" s="15" t="s">
        <v>2871</v>
      </c>
      <c r="B828" s="15" t="s">
        <v>2872</v>
      </c>
      <c r="C828" s="13"/>
      <c r="D828" s="15" t="s">
        <v>2873</v>
      </c>
      <c r="E828" s="17" t="s">
        <v>2744</v>
      </c>
      <c r="F828" s="18" t="s">
        <v>2874</v>
      </c>
      <c r="G828" s="15" t="s">
        <v>2875</v>
      </c>
      <c r="H828" s="20" t="str">
        <f>HYPERLINK("mailto:menocity@gwtc.net","menocity@gwtc.net")</f>
        <v>menocity@gwtc.net</v>
      </c>
      <c r="I828" s="15" t="s">
        <v>2876</v>
      </c>
      <c r="J828" s="19">
        <v>45597</v>
      </c>
      <c r="K828" s="17" t="s">
        <v>18</v>
      </c>
      <c r="L828" s="208">
        <v>45209</v>
      </c>
      <c r="M828" s="13"/>
      <c r="N828" s="13"/>
      <c r="O828" s="13"/>
      <c r="P828" s="14"/>
      <c r="Q828" s="14"/>
    </row>
    <row r="829" spans="1:26" ht="15.6" customHeight="1" thickBot="1" x14ac:dyDescent="0.3">
      <c r="A829" s="15" t="s">
        <v>1347</v>
      </c>
      <c r="B829" s="15" t="s">
        <v>2877</v>
      </c>
      <c r="C829" s="13"/>
      <c r="D829" s="15" t="s">
        <v>1349</v>
      </c>
      <c r="E829" s="17" t="s">
        <v>2744</v>
      </c>
      <c r="F829" s="18">
        <v>57362</v>
      </c>
      <c r="G829" s="15" t="s">
        <v>2878</v>
      </c>
      <c r="H829" s="20" t="str">
        <f>HYPERLINK("mailto:finance.office@cityofmiller.com","finance.office@cityofmiller.com")</f>
        <v>finance.office@cityofmiller.com</v>
      </c>
      <c r="I829" s="5"/>
      <c r="J829" s="19">
        <v>45658</v>
      </c>
      <c r="K829" s="17" t="s">
        <v>18</v>
      </c>
      <c r="L829" s="208">
        <v>45250</v>
      </c>
      <c r="M829" s="13"/>
      <c r="N829" s="13"/>
      <c r="O829" s="13"/>
      <c r="P829" s="14"/>
      <c r="Q829" s="14"/>
    </row>
    <row r="830" spans="1:26" ht="15.6" customHeight="1" thickBot="1" x14ac:dyDescent="0.3">
      <c r="A830" s="15" t="s">
        <v>1350</v>
      </c>
      <c r="B830" s="15" t="s">
        <v>3746</v>
      </c>
      <c r="C830" s="13"/>
      <c r="D830" s="15" t="s">
        <v>4559</v>
      </c>
      <c r="E830" s="17" t="s">
        <v>2744</v>
      </c>
      <c r="F830" s="18" t="s">
        <v>4560</v>
      </c>
      <c r="G830" s="15" t="s">
        <v>4561</v>
      </c>
      <c r="H830" s="91" t="s">
        <v>4562</v>
      </c>
      <c r="I830" s="5" t="s">
        <v>4563</v>
      </c>
      <c r="J830" s="19">
        <v>45597</v>
      </c>
      <c r="K830" s="17" t="s">
        <v>18</v>
      </c>
      <c r="L830" s="208">
        <v>45219</v>
      </c>
      <c r="M830" s="13"/>
      <c r="N830" s="13"/>
      <c r="O830" s="13"/>
      <c r="P830" s="14"/>
      <c r="Q830" s="14"/>
    </row>
    <row r="831" spans="1:26" ht="15.6" customHeight="1" thickBot="1" x14ac:dyDescent="0.3">
      <c r="A831" s="15" t="s">
        <v>2879</v>
      </c>
      <c r="B831" s="15" t="s">
        <v>691</v>
      </c>
      <c r="C831" s="13"/>
      <c r="D831" s="15" t="s">
        <v>2880</v>
      </c>
      <c r="E831" s="17" t="s">
        <v>2744</v>
      </c>
      <c r="F831" s="18">
        <v>57761</v>
      </c>
      <c r="G831" s="15" t="s">
        <v>4980</v>
      </c>
      <c r="H831" s="107" t="s">
        <v>4981</v>
      </c>
      <c r="I831" s="90" t="s">
        <v>4982</v>
      </c>
      <c r="J831" s="19">
        <v>45566</v>
      </c>
      <c r="K831" s="17" t="s">
        <v>18</v>
      </c>
      <c r="L831" s="208">
        <v>45198</v>
      </c>
      <c r="M831" s="13"/>
      <c r="N831" s="13"/>
      <c r="O831" s="13"/>
      <c r="P831" s="14"/>
      <c r="Q831" s="14"/>
    </row>
    <row r="832" spans="1:26" ht="15.6" customHeight="1" thickBot="1" x14ac:dyDescent="0.3">
      <c r="A832" s="15" t="s">
        <v>2881</v>
      </c>
      <c r="B832" s="15" t="s">
        <v>1716</v>
      </c>
      <c r="C832" s="13"/>
      <c r="D832" s="15" t="s">
        <v>2882</v>
      </c>
      <c r="E832" s="17" t="s">
        <v>2744</v>
      </c>
      <c r="F832" s="18" t="s">
        <v>2883</v>
      </c>
      <c r="G832" s="15" t="s">
        <v>2884</v>
      </c>
      <c r="H832" s="20" t="str">
        <f>HYPERLINK("mailto:cityofonida@venturecomm.net","cityofonida@venturecomm.net")</f>
        <v>cityofonida@venturecomm.net</v>
      </c>
      <c r="I832" s="15" t="s">
        <v>2885</v>
      </c>
      <c r="J832" s="19">
        <v>45566</v>
      </c>
      <c r="K832" s="17" t="s">
        <v>18</v>
      </c>
      <c r="L832" s="208">
        <v>45244</v>
      </c>
      <c r="M832" s="13"/>
      <c r="N832" s="13"/>
      <c r="O832" s="13"/>
      <c r="P832" s="14"/>
      <c r="Q832" s="14"/>
    </row>
    <row r="833" spans="1:17" ht="15.6" customHeight="1" thickBot="1" x14ac:dyDescent="0.3">
      <c r="A833" s="15" t="s">
        <v>2886</v>
      </c>
      <c r="B833" s="15" t="s">
        <v>2887</v>
      </c>
      <c r="C833" s="15" t="s">
        <v>2888</v>
      </c>
      <c r="D833" s="15" t="s">
        <v>2889</v>
      </c>
      <c r="E833" s="17" t="s">
        <v>2744</v>
      </c>
      <c r="F833" s="18" t="s">
        <v>2890</v>
      </c>
      <c r="G833" s="15" t="s">
        <v>2891</v>
      </c>
      <c r="H833" s="20" t="str">
        <f>HYPERLINK("mailto:philip@gwtc.net","philip@gwtc.net")</f>
        <v>philip@gwtc.net</v>
      </c>
      <c r="I833" s="15" t="s">
        <v>2892</v>
      </c>
      <c r="J833" s="19">
        <v>45748</v>
      </c>
      <c r="K833" s="17" t="s">
        <v>18</v>
      </c>
      <c r="L833" s="208">
        <v>45350</v>
      </c>
      <c r="M833" s="13"/>
      <c r="N833" s="13"/>
      <c r="O833" s="13"/>
      <c r="P833" s="14"/>
      <c r="Q833" s="14"/>
    </row>
    <row r="834" spans="1:17" ht="15.6" customHeight="1" thickBot="1" x14ac:dyDescent="0.3">
      <c r="A834" s="15" t="s">
        <v>2893</v>
      </c>
      <c r="B834" s="15" t="s">
        <v>2894</v>
      </c>
      <c r="C834" s="13"/>
      <c r="D834" s="15" t="s">
        <v>2895</v>
      </c>
      <c r="E834" s="17" t="s">
        <v>2744</v>
      </c>
      <c r="F834" s="18">
        <v>57469</v>
      </c>
      <c r="G834" s="15" t="s">
        <v>2896</v>
      </c>
      <c r="H834" s="20" t="str">
        <f>HYPERLINK("mailto:cityhall@redfield-sd.com","cityhall@redfield-sd.com")</f>
        <v>cityhall@redfield-sd.com</v>
      </c>
      <c r="I834" s="15" t="s">
        <v>2897</v>
      </c>
      <c r="J834" s="19">
        <v>45566</v>
      </c>
      <c r="K834" s="17" t="s">
        <v>18</v>
      </c>
      <c r="L834" s="208">
        <v>45168</v>
      </c>
      <c r="M834" s="13"/>
      <c r="N834" s="13"/>
      <c r="O834" s="13"/>
      <c r="P834" s="14"/>
      <c r="Q834" s="14"/>
    </row>
    <row r="835" spans="1:17" ht="15.6" customHeight="1" thickBot="1" x14ac:dyDescent="0.3">
      <c r="A835" s="15" t="s">
        <v>491</v>
      </c>
      <c r="B835" s="15" t="s">
        <v>455</v>
      </c>
      <c r="C835" s="13"/>
      <c r="D835" s="15" t="s">
        <v>492</v>
      </c>
      <c r="E835" s="17" t="s">
        <v>2744</v>
      </c>
      <c r="F835" s="18">
        <v>57058</v>
      </c>
      <c r="G835" s="15" t="s">
        <v>2898</v>
      </c>
      <c r="H835" s="20" t="str">
        <f>HYPERLINK("mailto:citysalem@salemsd.com","citysalem@salemsd.com")</f>
        <v>citysalem@salemsd.com</v>
      </c>
      <c r="I835" s="15" t="s">
        <v>2899</v>
      </c>
      <c r="J835" s="19">
        <v>45474</v>
      </c>
      <c r="K835" s="17" t="s">
        <v>18</v>
      </c>
      <c r="L835" s="208">
        <v>45097</v>
      </c>
      <c r="M835" s="13"/>
      <c r="N835" s="13"/>
      <c r="O835" s="13"/>
      <c r="P835" s="14"/>
      <c r="Q835" s="14"/>
    </row>
    <row r="836" spans="1:17" ht="15.6" customHeight="1" thickBot="1" x14ac:dyDescent="0.3">
      <c r="A836" s="15" t="s">
        <v>2900</v>
      </c>
      <c r="B836" s="15" t="s">
        <v>2901</v>
      </c>
      <c r="C836" s="13"/>
      <c r="D836" s="15" t="s">
        <v>2902</v>
      </c>
      <c r="E836" s="17" t="s">
        <v>2744</v>
      </c>
      <c r="F836" s="18">
        <v>57059</v>
      </c>
      <c r="G836" s="15" t="s">
        <v>2903</v>
      </c>
      <c r="H836" s="20" t="str">
        <f>HYPERLINK("mailto:scotcity@gwtc.net","scotcity@gwtc.net")</f>
        <v>scotcity@gwtc.net</v>
      </c>
      <c r="I836" s="5"/>
      <c r="J836" s="19">
        <v>45474</v>
      </c>
      <c r="K836" s="17" t="s">
        <v>18</v>
      </c>
      <c r="L836" s="208">
        <v>45097</v>
      </c>
      <c r="M836" s="13"/>
      <c r="N836" s="13"/>
      <c r="O836" s="13"/>
      <c r="P836" s="14"/>
      <c r="Q836" s="14"/>
    </row>
    <row r="837" spans="1:17" ht="15.6" customHeight="1" thickBot="1" x14ac:dyDescent="0.3">
      <c r="A837" s="15" t="s">
        <v>2904</v>
      </c>
      <c r="B837" s="15" t="s">
        <v>2905</v>
      </c>
      <c r="C837" s="13" t="s">
        <v>4717</v>
      </c>
      <c r="D837" s="15" t="s">
        <v>2906</v>
      </c>
      <c r="E837" s="17" t="s">
        <v>2744</v>
      </c>
      <c r="F837" s="18" t="s">
        <v>4718</v>
      </c>
      <c r="G837" s="15" t="s">
        <v>4719</v>
      </c>
      <c r="H837" s="20" t="str">
        <f>HYPERLINK("mailto:cityofviborg@hcinet.net","cityofviborg@hcinet.net")</f>
        <v>cityofviborg@hcinet.net</v>
      </c>
      <c r="I837" s="15" t="s">
        <v>2907</v>
      </c>
      <c r="J837" s="19">
        <v>45717</v>
      </c>
      <c r="K837" s="17" t="s">
        <v>18</v>
      </c>
      <c r="L837" s="208">
        <v>45369</v>
      </c>
      <c r="M837" s="13"/>
      <c r="N837" s="13"/>
      <c r="O837" s="13"/>
      <c r="P837" s="14"/>
      <c r="Q837" s="14"/>
    </row>
    <row r="838" spans="1:17" ht="15.6" customHeight="1" thickBot="1" x14ac:dyDescent="0.3">
      <c r="A838" s="15" t="s">
        <v>2908</v>
      </c>
      <c r="B838" s="15" t="s">
        <v>2909</v>
      </c>
      <c r="C838" s="13"/>
      <c r="D838" s="15" t="s">
        <v>2910</v>
      </c>
      <c r="E838" s="17" t="s">
        <v>2744</v>
      </c>
      <c r="F838" s="18">
        <v>57273</v>
      </c>
      <c r="G838" s="15" t="s">
        <v>2911</v>
      </c>
      <c r="H838" s="20" t="str">
        <f>HYPERLINK("mailto:ctywaub@itctel.com","ctywaub@itctel.com")</f>
        <v>ctywaub@itctel.com</v>
      </c>
      <c r="I838" s="15" t="s">
        <v>2912</v>
      </c>
      <c r="J838" s="19">
        <v>45597</v>
      </c>
      <c r="K838" s="17" t="s">
        <v>18</v>
      </c>
      <c r="L838" s="208">
        <v>45219</v>
      </c>
      <c r="M838" s="13"/>
      <c r="N838" s="13"/>
      <c r="O838" s="13"/>
      <c r="P838" s="14"/>
      <c r="Q838" s="14"/>
    </row>
    <row r="839" spans="1:17" ht="15.6" customHeight="1" thickBot="1" x14ac:dyDescent="0.3">
      <c r="A839" s="15" t="s">
        <v>5279</v>
      </c>
      <c r="B839" s="15" t="s">
        <v>5278</v>
      </c>
      <c r="C839" s="13"/>
      <c r="D839" s="15" t="s">
        <v>5277</v>
      </c>
      <c r="E839" s="17" t="s">
        <v>2744</v>
      </c>
      <c r="F839" s="18" t="s">
        <v>5276</v>
      </c>
      <c r="G839" s="90" t="s">
        <v>5280</v>
      </c>
      <c r="H839" s="287" t="s">
        <v>5281</v>
      </c>
      <c r="I839" s="15" t="s">
        <v>5275</v>
      </c>
      <c r="J839" s="19">
        <v>45597</v>
      </c>
      <c r="K839" s="17" t="s">
        <v>18</v>
      </c>
      <c r="L839" s="208">
        <v>45219</v>
      </c>
      <c r="M839" s="13"/>
      <c r="N839" s="13"/>
      <c r="O839" s="13"/>
      <c r="P839" s="14"/>
      <c r="Q839" s="14"/>
    </row>
    <row r="840" spans="1:17" ht="15.6" customHeight="1" thickBot="1" x14ac:dyDescent="0.3">
      <c r="A840" s="15" t="s">
        <v>2913</v>
      </c>
      <c r="B840" s="15" t="s">
        <v>2914</v>
      </c>
      <c r="C840" s="13"/>
      <c r="D840" s="15" t="s">
        <v>2915</v>
      </c>
      <c r="E840" s="17" t="s">
        <v>2744</v>
      </c>
      <c r="F840" s="18">
        <v>57580</v>
      </c>
      <c r="G840" s="15" t="s">
        <v>4228</v>
      </c>
      <c r="H840" s="20" t="s">
        <v>2916</v>
      </c>
      <c r="I840" s="15" t="s">
        <v>4229</v>
      </c>
      <c r="J840" s="19">
        <v>45597</v>
      </c>
      <c r="K840" s="17" t="s">
        <v>18</v>
      </c>
      <c r="L840" s="208">
        <v>45198</v>
      </c>
      <c r="M840" s="13"/>
      <c r="N840" s="13"/>
      <c r="O840" s="13"/>
      <c r="P840" s="14"/>
      <c r="Q840" s="14"/>
    </row>
    <row r="841" spans="1:17" ht="15.6" customHeight="1" thickBot="1" x14ac:dyDescent="0.3">
      <c r="A841" s="15" t="s">
        <v>2917</v>
      </c>
      <c r="B841" s="15" t="s">
        <v>2918</v>
      </c>
      <c r="C841" s="13"/>
      <c r="D841" s="15" t="s">
        <v>2919</v>
      </c>
      <c r="E841" s="17" t="s">
        <v>2744</v>
      </c>
      <c r="F841" s="18">
        <v>57225</v>
      </c>
      <c r="G841" s="15" t="s">
        <v>4781</v>
      </c>
      <c r="H841" s="312" t="str">
        <f>HYPERLINK("mailto:weedman@itctel.com","weedman@itctel.com")</f>
        <v>weedman@itctel.com</v>
      </c>
      <c r="I841" s="15" t="s">
        <v>2920</v>
      </c>
      <c r="J841" s="19">
        <v>45717</v>
      </c>
      <c r="K841" s="17" t="s">
        <v>18</v>
      </c>
      <c r="L841" s="208">
        <v>45342</v>
      </c>
      <c r="M841" s="13"/>
      <c r="N841" s="13"/>
      <c r="O841" s="13"/>
      <c r="P841" s="14"/>
      <c r="Q841" s="14"/>
    </row>
    <row r="842" spans="1:17" ht="15.6" customHeight="1" thickBot="1" x14ac:dyDescent="0.3">
      <c r="A842" s="15" t="s">
        <v>2921</v>
      </c>
      <c r="B842" s="15" t="s">
        <v>2922</v>
      </c>
      <c r="C842" s="13"/>
      <c r="D842" s="15" t="s">
        <v>2919</v>
      </c>
      <c r="E842" s="17" t="s">
        <v>2744</v>
      </c>
      <c r="F842" s="18">
        <v>57225</v>
      </c>
      <c r="G842" s="15" t="s">
        <v>2923</v>
      </c>
      <c r="H842" s="20" t="str">
        <f>HYPERLINK("mailto:crws@itctel.com","crws@itctel.com")</f>
        <v>crws@itctel.com</v>
      </c>
      <c r="I842" s="15" t="s">
        <v>2924</v>
      </c>
      <c r="J842" s="19">
        <v>45566</v>
      </c>
      <c r="K842" s="17" t="s">
        <v>18</v>
      </c>
      <c r="L842" s="208">
        <v>45168</v>
      </c>
      <c r="M842" s="13"/>
      <c r="N842" s="13"/>
      <c r="O842" s="13"/>
      <c r="P842" s="14"/>
      <c r="Q842" s="14"/>
    </row>
    <row r="843" spans="1:17" ht="15.6" customHeight="1" thickBot="1" x14ac:dyDescent="0.3">
      <c r="A843" s="15" t="s">
        <v>2925</v>
      </c>
      <c r="B843" s="15" t="s">
        <v>2926</v>
      </c>
      <c r="C843" s="13"/>
      <c r="D843" s="15" t="s">
        <v>2915</v>
      </c>
      <c r="E843" s="17" t="s">
        <v>2744</v>
      </c>
      <c r="F843" s="18">
        <v>57580</v>
      </c>
      <c r="G843" s="15" t="s">
        <v>2927</v>
      </c>
      <c r="H843" s="20" t="str">
        <f>HYPERLINK("mailto:scatc@gwtc.net","scatc@gwtc.net")</f>
        <v>scatc@gwtc.net</v>
      </c>
      <c r="I843" s="15" t="s">
        <v>2928</v>
      </c>
      <c r="J843" s="19">
        <v>45323</v>
      </c>
      <c r="K843" s="17" t="s">
        <v>18</v>
      </c>
      <c r="L843" s="208">
        <v>45001</v>
      </c>
      <c r="M843" s="13"/>
      <c r="N843" s="13"/>
      <c r="O843" s="13"/>
      <c r="P843" s="14"/>
      <c r="Q843" s="14"/>
    </row>
    <row r="844" spans="1:17" ht="15.6" customHeight="1" thickBot="1" x14ac:dyDescent="0.3">
      <c r="A844" s="100" t="s">
        <v>5313</v>
      </c>
      <c r="B844" s="100" t="s">
        <v>5312</v>
      </c>
      <c r="C844" s="102"/>
      <c r="D844" s="100" t="s">
        <v>3092</v>
      </c>
      <c r="E844" s="103" t="s">
        <v>2744</v>
      </c>
      <c r="F844" s="104" t="s">
        <v>5311</v>
      </c>
      <c r="G844" s="100" t="s">
        <v>5310</v>
      </c>
      <c r="H844" s="214" t="s">
        <v>5314</v>
      </c>
      <c r="I844" s="100" t="s">
        <v>5309</v>
      </c>
      <c r="J844" s="109">
        <v>45597</v>
      </c>
      <c r="K844" s="103" t="s">
        <v>1087</v>
      </c>
      <c r="L844" s="320">
        <v>45238</v>
      </c>
      <c r="P844" s="321"/>
      <c r="Q844" s="321"/>
    </row>
    <row r="845" spans="1:17" ht="15.6" customHeight="1" thickBot="1" x14ac:dyDescent="0.3">
      <c r="A845" s="15" t="s">
        <v>2929</v>
      </c>
      <c r="B845" s="15" t="s">
        <v>2930</v>
      </c>
      <c r="C845" s="13"/>
      <c r="D845" s="15" t="s">
        <v>2931</v>
      </c>
      <c r="E845" s="17" t="s">
        <v>2744</v>
      </c>
      <c r="F845" s="18">
        <v>57301</v>
      </c>
      <c r="G845" s="15" t="s">
        <v>4569</v>
      </c>
      <c r="H845" s="147" t="s">
        <v>4570</v>
      </c>
      <c r="I845" s="130" t="s">
        <v>2932</v>
      </c>
      <c r="J845" s="19">
        <v>45566</v>
      </c>
      <c r="K845" s="17" t="s">
        <v>18</v>
      </c>
      <c r="L845" s="208">
        <v>45190</v>
      </c>
      <c r="M845" s="13" t="s">
        <v>5019</v>
      </c>
      <c r="N845" s="13"/>
      <c r="O845" s="13"/>
      <c r="P845" s="14"/>
      <c r="Q845" s="14"/>
    </row>
    <row r="846" spans="1:17" ht="15.6" customHeight="1" thickBot="1" x14ac:dyDescent="0.3">
      <c r="A846" s="15" t="s">
        <v>2933</v>
      </c>
      <c r="B846" s="15" t="s">
        <v>2934</v>
      </c>
      <c r="C846" s="13"/>
      <c r="D846" s="15" t="s">
        <v>2931</v>
      </c>
      <c r="E846" s="17" t="s">
        <v>2744</v>
      </c>
      <c r="F846" s="18">
        <v>57301</v>
      </c>
      <c r="G846" s="15" t="s">
        <v>2935</v>
      </c>
      <c r="H846" s="312" t="str">
        <f>HYPERLINK("mailto:highway@davisoncounty.org","highway@davisoncounty.org")</f>
        <v>highway@davisoncounty.org</v>
      </c>
      <c r="I846" s="130" t="s">
        <v>2936</v>
      </c>
      <c r="J846" s="19">
        <v>45689</v>
      </c>
      <c r="K846" s="17" t="s">
        <v>18</v>
      </c>
      <c r="L846" s="208">
        <v>45315</v>
      </c>
      <c r="M846" s="13"/>
      <c r="N846" s="13"/>
      <c r="O846" s="13"/>
      <c r="P846" s="14"/>
      <c r="Q846" s="14"/>
    </row>
    <row r="847" spans="1:17" ht="15.6" customHeight="1" thickBot="1" x14ac:dyDescent="0.3">
      <c r="A847" s="90" t="s">
        <v>5338</v>
      </c>
      <c r="B847" s="90" t="s">
        <v>5337</v>
      </c>
      <c r="C847" s="98"/>
      <c r="D847" s="90" t="s">
        <v>5336</v>
      </c>
      <c r="E847" s="95" t="s">
        <v>2744</v>
      </c>
      <c r="F847" s="97">
        <v>57436</v>
      </c>
      <c r="G847" s="90" t="s">
        <v>5335</v>
      </c>
      <c r="H847" s="279" t="s">
        <v>5334</v>
      </c>
      <c r="I847" s="90" t="s">
        <v>5333</v>
      </c>
      <c r="J847" s="96">
        <v>45597</v>
      </c>
      <c r="K847" s="95" t="s">
        <v>18</v>
      </c>
      <c r="L847" s="211">
        <v>45260</v>
      </c>
      <c r="M847" s="98"/>
      <c r="N847" s="13"/>
      <c r="O847" s="13"/>
      <c r="P847" s="14"/>
      <c r="Q847" s="14"/>
    </row>
    <row r="848" spans="1:17" ht="15.6" customHeight="1" thickBot="1" x14ac:dyDescent="0.3">
      <c r="A848" s="15" t="s">
        <v>2937</v>
      </c>
      <c r="B848" s="15" t="s">
        <v>2938</v>
      </c>
      <c r="C848" s="13"/>
      <c r="D848" s="15" t="s">
        <v>2939</v>
      </c>
      <c r="E848" s="17" t="s">
        <v>2744</v>
      </c>
      <c r="F848" s="18">
        <v>57232</v>
      </c>
      <c r="G848" s="15" t="s">
        <v>5282</v>
      </c>
      <c r="H848" s="5"/>
      <c r="I848" s="15" t="s">
        <v>2940</v>
      </c>
      <c r="J848" s="19">
        <v>45597</v>
      </c>
      <c r="K848" s="17" t="s">
        <v>18</v>
      </c>
      <c r="L848" s="208">
        <v>45219</v>
      </c>
      <c r="M848" s="13"/>
      <c r="N848" s="13"/>
      <c r="O848" s="13"/>
      <c r="P848" s="14"/>
      <c r="Q848" s="14"/>
    </row>
    <row r="849" spans="1:26" ht="15.6" customHeight="1" thickBot="1" x14ac:dyDescent="0.3">
      <c r="A849" s="15" t="s">
        <v>2941</v>
      </c>
      <c r="B849" s="15" t="s">
        <v>2942</v>
      </c>
      <c r="C849" s="13"/>
      <c r="D849" s="15" t="s">
        <v>2943</v>
      </c>
      <c r="E849" s="17" t="s">
        <v>2744</v>
      </c>
      <c r="F849" s="18" t="s">
        <v>2944</v>
      </c>
      <c r="G849" s="15" t="s">
        <v>4171</v>
      </c>
      <c r="H849" s="20" t="str">
        <f>HYPERLINK("mailto:edgefd@gwtc.net","edgefd@gwtc.net")</f>
        <v>edgefd@gwtc.net</v>
      </c>
      <c r="I849" s="5"/>
      <c r="J849" s="19">
        <v>45352</v>
      </c>
      <c r="K849" s="17" t="s">
        <v>18</v>
      </c>
      <c r="L849" s="208">
        <v>45042</v>
      </c>
      <c r="M849" s="13"/>
      <c r="N849" s="13"/>
      <c r="O849" s="13"/>
      <c r="P849" s="14"/>
      <c r="Q849" s="14"/>
    </row>
    <row r="850" spans="1:26" ht="15.6" customHeight="1" thickBot="1" x14ac:dyDescent="0.3">
      <c r="A850" s="15" t="s">
        <v>2945</v>
      </c>
      <c r="B850" s="15" t="s">
        <v>1767</v>
      </c>
      <c r="C850" s="13"/>
      <c r="D850" s="15" t="s">
        <v>2946</v>
      </c>
      <c r="E850" s="17" t="s">
        <v>2744</v>
      </c>
      <c r="F850" s="18" t="s">
        <v>2947</v>
      </c>
      <c r="G850" s="15" t="s">
        <v>4389</v>
      </c>
      <c r="H850" s="20" t="s">
        <v>2948</v>
      </c>
      <c r="I850" s="5" t="s">
        <v>2949</v>
      </c>
      <c r="J850" s="19">
        <v>45748</v>
      </c>
      <c r="K850" s="17" t="s">
        <v>18</v>
      </c>
      <c r="L850" s="208">
        <v>45369</v>
      </c>
      <c r="M850" s="13"/>
      <c r="N850" s="13"/>
      <c r="O850" s="13"/>
      <c r="P850" s="14"/>
      <c r="Q850" s="14"/>
    </row>
    <row r="851" spans="1:26" ht="15.6" customHeight="1" thickBot="1" x14ac:dyDescent="0.3">
      <c r="A851" s="15" t="s">
        <v>2950</v>
      </c>
      <c r="B851" s="15" t="s">
        <v>2951</v>
      </c>
      <c r="C851" s="13"/>
      <c r="D851" s="15" t="s">
        <v>664</v>
      </c>
      <c r="E851" s="17" t="s">
        <v>2744</v>
      </c>
      <c r="F851" s="18">
        <v>57747</v>
      </c>
      <c r="G851" s="15" t="s">
        <v>2952</v>
      </c>
      <c r="H851" s="91" t="s">
        <v>4768</v>
      </c>
      <c r="I851" s="15" t="s">
        <v>2953</v>
      </c>
      <c r="J851" s="19">
        <v>45748</v>
      </c>
      <c r="K851" s="17" t="s">
        <v>18</v>
      </c>
      <c r="L851" s="208">
        <v>45369</v>
      </c>
      <c r="M851" s="13"/>
      <c r="N851" s="13"/>
      <c r="O851" s="13"/>
      <c r="P851" s="14"/>
      <c r="Q851" s="14"/>
    </row>
    <row r="852" spans="1:26" ht="15.6" customHeight="1" thickBot="1" x14ac:dyDescent="0.3">
      <c r="A852" s="15" t="s">
        <v>4508</v>
      </c>
      <c r="B852" s="15" t="s">
        <v>1602</v>
      </c>
      <c r="C852" s="13" t="s">
        <v>4509</v>
      </c>
      <c r="D852" s="15" t="s">
        <v>4510</v>
      </c>
      <c r="E852" s="17" t="s">
        <v>2744</v>
      </c>
      <c r="F852" s="18" t="s">
        <v>4511</v>
      </c>
      <c r="G852" s="15" t="s">
        <v>4512</v>
      </c>
      <c r="H852" s="91" t="s">
        <v>4513</v>
      </c>
      <c r="I852" s="15" t="s">
        <v>4514</v>
      </c>
      <c r="J852" s="19">
        <v>45566</v>
      </c>
      <c r="K852" s="17" t="s">
        <v>18</v>
      </c>
      <c r="L852" s="208">
        <v>45180</v>
      </c>
      <c r="M852" s="13"/>
      <c r="N852" s="13"/>
      <c r="O852" s="13"/>
      <c r="P852" s="14"/>
      <c r="Q852" s="14"/>
    </row>
    <row r="853" spans="1:26" ht="15.6" customHeight="1" thickBot="1" x14ac:dyDescent="0.3">
      <c r="A853" s="15" t="s">
        <v>2954</v>
      </c>
      <c r="B853" s="15" t="s">
        <v>3658</v>
      </c>
      <c r="C853" s="13"/>
      <c r="D853" s="15" t="s">
        <v>2955</v>
      </c>
      <c r="E853" s="17" t="s">
        <v>2744</v>
      </c>
      <c r="F853" s="18">
        <v>57029</v>
      </c>
      <c r="G853" s="15" t="s">
        <v>2956</v>
      </c>
      <c r="H853" s="5"/>
      <c r="I853" s="15" t="s">
        <v>2957</v>
      </c>
      <c r="J853" s="19">
        <v>45748</v>
      </c>
      <c r="K853" s="17" t="s">
        <v>18</v>
      </c>
      <c r="L853" s="208">
        <v>45369</v>
      </c>
      <c r="M853" s="13"/>
      <c r="N853" s="13"/>
      <c r="O853" s="13"/>
      <c r="P853" s="14"/>
      <c r="Q853" s="14"/>
    </row>
    <row r="854" spans="1:26" ht="15.6" customHeight="1" thickBot="1" x14ac:dyDescent="0.3">
      <c r="A854" s="15" t="s">
        <v>4523</v>
      </c>
      <c r="B854" s="15" t="s">
        <v>253</v>
      </c>
      <c r="C854" s="13" t="s">
        <v>4524</v>
      </c>
      <c r="D854" s="15" t="s">
        <v>2955</v>
      </c>
      <c r="E854" s="17" t="s">
        <v>2744</v>
      </c>
      <c r="F854" s="18" t="s">
        <v>4525</v>
      </c>
      <c r="G854" s="15"/>
      <c r="H854" s="5"/>
      <c r="I854" s="15"/>
      <c r="J854" s="19">
        <v>45566</v>
      </c>
      <c r="K854" s="17" t="s">
        <v>18</v>
      </c>
      <c r="L854" s="208">
        <v>45190</v>
      </c>
      <c r="M854" s="13"/>
      <c r="N854" s="13"/>
      <c r="O854" s="13"/>
      <c r="P854" s="14"/>
      <c r="Q854" s="14"/>
    </row>
    <row r="855" spans="1:26" ht="15.6" customHeight="1" thickBot="1" x14ac:dyDescent="0.3">
      <c r="A855" s="15" t="s">
        <v>2958</v>
      </c>
      <c r="B855" s="15" t="s">
        <v>2959</v>
      </c>
      <c r="C855" s="13"/>
      <c r="D855" s="15" t="s">
        <v>2960</v>
      </c>
      <c r="E855" s="17" t="s">
        <v>2744</v>
      </c>
      <c r="F855" s="18">
        <v>57252</v>
      </c>
      <c r="G855" s="15" t="s">
        <v>5124</v>
      </c>
      <c r="H855" s="107" t="s">
        <v>5125</v>
      </c>
      <c r="I855" s="15" t="s">
        <v>2961</v>
      </c>
      <c r="J855" s="19">
        <v>45748</v>
      </c>
      <c r="K855" s="17" t="s">
        <v>18</v>
      </c>
      <c r="L855" s="208">
        <v>45369</v>
      </c>
      <c r="M855" s="13"/>
      <c r="N855" s="13"/>
      <c r="O855" s="13"/>
      <c r="P855" s="14"/>
      <c r="Q855" s="14"/>
    </row>
    <row r="856" spans="1:26" s="116" customFormat="1" ht="15.6" customHeight="1" thickBot="1" x14ac:dyDescent="0.3">
      <c r="A856" s="130" t="s">
        <v>2962</v>
      </c>
      <c r="B856" s="130" t="s">
        <v>2963</v>
      </c>
      <c r="C856"/>
      <c r="D856" s="130" t="s">
        <v>2816</v>
      </c>
      <c r="E856" s="307" t="s">
        <v>2744</v>
      </c>
      <c r="F856" s="309">
        <v>57523</v>
      </c>
      <c r="G856" s="130" t="s">
        <v>2964</v>
      </c>
      <c r="H856" s="310"/>
      <c r="I856" s="130" t="s">
        <v>2965</v>
      </c>
      <c r="J856" s="319">
        <v>45383</v>
      </c>
      <c r="K856" s="307" t="s">
        <v>18</v>
      </c>
      <c r="L856" s="320">
        <v>45009</v>
      </c>
      <c r="M856"/>
      <c r="N856"/>
      <c r="O856"/>
      <c r="P856" s="321"/>
      <c r="Q856" s="321"/>
      <c r="R856"/>
      <c r="S856"/>
      <c r="T856"/>
      <c r="U856"/>
      <c r="V856"/>
      <c r="W856"/>
      <c r="X856"/>
      <c r="Y856"/>
      <c r="Z856"/>
    </row>
    <row r="857" spans="1:26" ht="15.6" customHeight="1" thickBot="1" x14ac:dyDescent="0.3">
      <c r="A857" s="15" t="s">
        <v>5258</v>
      </c>
      <c r="B857" s="15" t="s">
        <v>5259</v>
      </c>
      <c r="C857" s="13"/>
      <c r="D857" s="15" t="s">
        <v>2802</v>
      </c>
      <c r="E857" s="17" t="s">
        <v>2744</v>
      </c>
      <c r="F857" s="18" t="s">
        <v>5260</v>
      </c>
      <c r="G857" s="15" t="s">
        <v>5261</v>
      </c>
      <c r="H857" s="111" t="s">
        <v>5262</v>
      </c>
      <c r="I857" s="15" t="s">
        <v>5263</v>
      </c>
      <c r="J857" s="19">
        <v>45566</v>
      </c>
      <c r="K857" s="17" t="s">
        <v>1087</v>
      </c>
      <c r="L857" s="208">
        <v>45180</v>
      </c>
      <c r="M857" s="13"/>
      <c r="N857" s="13"/>
      <c r="O857" s="13"/>
      <c r="P857" s="14"/>
      <c r="Q857" s="14"/>
    </row>
    <row r="858" spans="1:26" ht="15.6" customHeight="1" thickBot="1" x14ac:dyDescent="0.3">
      <c r="A858" s="15" t="s">
        <v>2966</v>
      </c>
      <c r="B858" s="15" t="s">
        <v>4734</v>
      </c>
      <c r="C858" s="13"/>
      <c r="D858" s="15" t="s">
        <v>2889</v>
      </c>
      <c r="E858" s="17" t="s">
        <v>2744</v>
      </c>
      <c r="F858" s="18">
        <v>57567</v>
      </c>
      <c r="G858" s="15" t="s">
        <v>5130</v>
      </c>
      <c r="H858" s="20" t="str">
        <f>HYPERLINK("mailto:haakon@gwtc.net","haakon@gwtc.net")</f>
        <v>haakon@gwtc.net</v>
      </c>
      <c r="I858" s="15" t="s">
        <v>2967</v>
      </c>
      <c r="J858" s="19">
        <v>45717</v>
      </c>
      <c r="K858" s="17" t="s">
        <v>18</v>
      </c>
      <c r="L858" s="208">
        <v>45342</v>
      </c>
      <c r="M858" s="13"/>
      <c r="N858" s="13"/>
      <c r="O858" s="13"/>
      <c r="P858" s="14"/>
      <c r="Q858" s="14"/>
    </row>
    <row r="859" spans="1:26" ht="15.6" customHeight="1" thickBot="1" x14ac:dyDescent="0.3">
      <c r="A859" s="15" t="s">
        <v>4214</v>
      </c>
      <c r="B859" s="15" t="s">
        <v>4215</v>
      </c>
      <c r="C859" s="13"/>
      <c r="D859" s="15" t="s">
        <v>2765</v>
      </c>
      <c r="E859" s="17" t="s">
        <v>2744</v>
      </c>
      <c r="F859" s="18" t="s">
        <v>4216</v>
      </c>
      <c r="G859" s="15" t="s">
        <v>4217</v>
      </c>
      <c r="H859" s="91" t="s">
        <v>4218</v>
      </c>
      <c r="I859" s="15" t="s">
        <v>4219</v>
      </c>
      <c r="J859" s="19">
        <v>45566</v>
      </c>
      <c r="K859" s="17" t="s">
        <v>18</v>
      </c>
      <c r="L859" s="208">
        <v>45168</v>
      </c>
      <c r="M859" s="13"/>
      <c r="N859" s="13"/>
      <c r="O859" s="13"/>
      <c r="P859" s="14"/>
      <c r="Q859" s="14"/>
    </row>
    <row r="860" spans="1:26" ht="15.6" customHeight="1" x14ac:dyDescent="0.25">
      <c r="A860" s="130" t="s">
        <v>5000</v>
      </c>
      <c r="B860" s="130" t="s">
        <v>5001</v>
      </c>
      <c r="D860" s="130" t="s">
        <v>2765</v>
      </c>
      <c r="E860" s="307" t="s">
        <v>2744</v>
      </c>
      <c r="F860" s="309" t="s">
        <v>4216</v>
      </c>
      <c r="G860" s="130" t="s">
        <v>5002</v>
      </c>
      <c r="H860" s="147" t="s">
        <v>5003</v>
      </c>
      <c r="I860" s="130"/>
      <c r="J860" s="319">
        <v>45566</v>
      </c>
      <c r="K860" s="307" t="s">
        <v>18</v>
      </c>
      <c r="L860" s="320">
        <v>45168</v>
      </c>
      <c r="P860" s="321"/>
      <c r="Q860" s="321"/>
    </row>
    <row r="861" spans="1:26" ht="15.6" customHeight="1" x14ac:dyDescent="0.25">
      <c r="A861" s="100" t="s">
        <v>2968</v>
      </c>
      <c r="B861" s="100" t="s">
        <v>2969</v>
      </c>
      <c r="C861" s="102"/>
      <c r="D861" s="100" t="s">
        <v>2765</v>
      </c>
      <c r="E861" s="103" t="s">
        <v>2744</v>
      </c>
      <c r="F861" s="104">
        <v>57350</v>
      </c>
      <c r="G861" s="100" t="s">
        <v>2970</v>
      </c>
      <c r="H861" s="274"/>
      <c r="I861" s="100" t="s">
        <v>2971</v>
      </c>
      <c r="J861" s="109">
        <v>45597</v>
      </c>
      <c r="K861" s="103" t="s">
        <v>18</v>
      </c>
      <c r="L861" s="209">
        <v>45209</v>
      </c>
      <c r="M861" s="102"/>
      <c r="N861" s="102"/>
      <c r="O861" s="102"/>
      <c r="P861" s="115"/>
      <c r="Q861" s="115"/>
    </row>
    <row r="862" spans="1:26" ht="15.6" customHeight="1" thickBot="1" x14ac:dyDescent="0.3">
      <c r="A862" s="130" t="s">
        <v>2972</v>
      </c>
      <c r="B862" s="130" t="s">
        <v>4206</v>
      </c>
      <c r="D862" s="130" t="s">
        <v>2973</v>
      </c>
      <c r="E862" s="307" t="s">
        <v>2744</v>
      </c>
      <c r="F862" s="309">
        <v>57052</v>
      </c>
      <c r="G862" s="130" t="s">
        <v>2974</v>
      </c>
      <c r="H862" s="310"/>
      <c r="I862" s="130" t="s">
        <v>2975</v>
      </c>
      <c r="J862" s="319">
        <v>45566</v>
      </c>
      <c r="K862" s="307" t="s">
        <v>18</v>
      </c>
      <c r="L862" s="320">
        <v>45190</v>
      </c>
      <c r="P862" s="321"/>
      <c r="Q862" s="321"/>
    </row>
    <row r="863" spans="1:26" ht="15.6" customHeight="1" thickBot="1" x14ac:dyDescent="0.3">
      <c r="A863" s="90" t="s">
        <v>3996</v>
      </c>
      <c r="B863" s="90" t="s">
        <v>3995</v>
      </c>
      <c r="C863" s="98"/>
      <c r="D863" s="90" t="s">
        <v>3994</v>
      </c>
      <c r="E863" s="95" t="s">
        <v>2744</v>
      </c>
      <c r="F863" s="97">
        <v>57559</v>
      </c>
      <c r="G863" s="90" t="s">
        <v>3997</v>
      </c>
      <c r="H863" s="110" t="str">
        <f>HYPERLINK("mailto:jocoamb@goldenwest.net","jocoamb@goldenwest.net")</f>
        <v>jocoamb@goldenwest.net</v>
      </c>
      <c r="I863" s="90" t="s">
        <v>3993</v>
      </c>
      <c r="J863" s="96">
        <v>45689</v>
      </c>
      <c r="K863" s="95" t="s">
        <v>18</v>
      </c>
      <c r="L863" s="211">
        <v>45315</v>
      </c>
      <c r="M863" s="98"/>
      <c r="N863" s="13"/>
      <c r="O863" s="13"/>
      <c r="P863" s="14"/>
      <c r="Q863" s="14"/>
    </row>
    <row r="864" spans="1:26" ht="15.6" customHeight="1" thickBot="1" x14ac:dyDescent="0.3">
      <c r="A864" s="15" t="s">
        <v>2976</v>
      </c>
      <c r="B864" s="15" t="s">
        <v>1953</v>
      </c>
      <c r="C864" s="13"/>
      <c r="D864" s="15" t="s">
        <v>419</v>
      </c>
      <c r="E864" s="17" t="s">
        <v>2744</v>
      </c>
      <c r="F864" s="18">
        <v>57042</v>
      </c>
      <c r="G864" s="5"/>
      <c r="H864" s="26" t="s">
        <v>2977</v>
      </c>
      <c r="I864" s="15" t="s">
        <v>2978</v>
      </c>
      <c r="J864" s="19">
        <v>45566</v>
      </c>
      <c r="K864" s="17" t="s">
        <v>18</v>
      </c>
      <c r="L864" s="208">
        <v>45180</v>
      </c>
      <c r="M864" s="13"/>
      <c r="N864" s="13"/>
      <c r="O864" s="13"/>
      <c r="P864" s="14"/>
      <c r="Q864" s="14"/>
    </row>
    <row r="865" spans="1:26" ht="15.6" customHeight="1" thickBot="1" x14ac:dyDescent="0.3">
      <c r="A865" s="15" t="s">
        <v>2979</v>
      </c>
      <c r="B865" s="15" t="s">
        <v>2980</v>
      </c>
      <c r="C865" s="13"/>
      <c r="D865" s="15" t="s">
        <v>2981</v>
      </c>
      <c r="E865" s="17" t="s">
        <v>2744</v>
      </c>
      <c r="F865" s="18">
        <v>57279</v>
      </c>
      <c r="G865" s="15" t="s">
        <v>2982</v>
      </c>
      <c r="H865" s="20" t="str">
        <f>HYPERLINK("mailto:dkjensen@tnics.com","dkjensen@tnics.com")</f>
        <v>dkjensen@tnics.com</v>
      </c>
      <c r="I865" s="15" t="s">
        <v>2983</v>
      </c>
      <c r="J865" s="19">
        <v>45383</v>
      </c>
      <c r="K865" s="17" t="s">
        <v>18</v>
      </c>
      <c r="L865" s="208">
        <v>45001</v>
      </c>
      <c r="M865" s="13"/>
      <c r="N865" s="13"/>
      <c r="O865" s="13"/>
      <c r="P865" s="14"/>
      <c r="Q865" s="14"/>
    </row>
    <row r="866" spans="1:26" ht="15.6" customHeight="1" thickBot="1" x14ac:dyDescent="0.3">
      <c r="A866" s="90" t="s">
        <v>3629</v>
      </c>
      <c r="B866" s="15" t="s">
        <v>3017</v>
      </c>
      <c r="C866" s="13"/>
      <c r="D866" s="15" t="s">
        <v>3018</v>
      </c>
      <c r="E866" s="17" t="s">
        <v>2744</v>
      </c>
      <c r="F866" s="18">
        <v>57538</v>
      </c>
      <c r="G866" s="5"/>
      <c r="H866" s="5"/>
      <c r="I866" s="15" t="s">
        <v>3019</v>
      </c>
      <c r="J866" s="19">
        <v>45323</v>
      </c>
      <c r="K866" s="17" t="s">
        <v>18</v>
      </c>
      <c r="L866" s="208">
        <v>44970</v>
      </c>
      <c r="M866" s="13"/>
      <c r="N866" s="13"/>
      <c r="O866" s="13"/>
      <c r="P866" s="14"/>
      <c r="Q866" s="14"/>
    </row>
    <row r="867" spans="1:26" ht="15.6" customHeight="1" thickBot="1" x14ac:dyDescent="0.3">
      <c r="A867" s="90" t="s">
        <v>4526</v>
      </c>
      <c r="B867" s="90" t="s">
        <v>4527</v>
      </c>
      <c r="C867" s="13"/>
      <c r="D867" s="90" t="s">
        <v>3004</v>
      </c>
      <c r="E867" s="95" t="s">
        <v>2744</v>
      </c>
      <c r="F867" s="97" t="s">
        <v>4528</v>
      </c>
      <c r="G867" s="122" t="s">
        <v>4529</v>
      </c>
      <c r="H867" s="111" t="s">
        <v>4530</v>
      </c>
      <c r="I867" s="90" t="s">
        <v>4531</v>
      </c>
      <c r="J867" s="19">
        <v>45566</v>
      </c>
      <c r="K867" s="95" t="s">
        <v>18</v>
      </c>
      <c r="L867" s="208">
        <v>45190</v>
      </c>
      <c r="M867" s="13"/>
      <c r="N867" s="13"/>
      <c r="O867" s="13"/>
      <c r="P867" s="14"/>
      <c r="Q867" s="14"/>
    </row>
    <row r="868" spans="1:26" ht="15.6" customHeight="1" thickBot="1" x14ac:dyDescent="0.3">
      <c r="A868" s="15" t="s">
        <v>2984</v>
      </c>
      <c r="B868" s="15" t="s">
        <v>2985</v>
      </c>
      <c r="C868" s="13"/>
      <c r="D868" s="15" t="s">
        <v>2986</v>
      </c>
      <c r="E868" s="17" t="s">
        <v>2744</v>
      </c>
      <c r="F868" s="18">
        <v>57359</v>
      </c>
      <c r="G868" s="15" t="s">
        <v>2987</v>
      </c>
      <c r="H868" s="106" t="str">
        <f>HYPERLINK("mailto:ctamick@santel.net","ctamick@santel.net")</f>
        <v>ctamick@santel.net</v>
      </c>
      <c r="I868" s="15" t="s">
        <v>2988</v>
      </c>
      <c r="J868" s="19">
        <v>45413</v>
      </c>
      <c r="K868" s="17" t="s">
        <v>18</v>
      </c>
      <c r="L868" s="208">
        <v>45097</v>
      </c>
      <c r="M868" s="13"/>
      <c r="N868" s="13"/>
      <c r="O868" s="13"/>
      <c r="P868" s="14"/>
      <c r="Q868" s="14"/>
    </row>
    <row r="869" spans="1:26" ht="15.6" customHeight="1" thickBot="1" x14ac:dyDescent="0.3">
      <c r="A869" s="15" t="s">
        <v>2989</v>
      </c>
      <c r="B869" s="15" t="s">
        <v>2990</v>
      </c>
      <c r="C869" s="13"/>
      <c r="D869" s="15" t="s">
        <v>2853</v>
      </c>
      <c r="E869" s="17" t="s">
        <v>2744</v>
      </c>
      <c r="F869" s="18">
        <v>57446</v>
      </c>
      <c r="G869" s="15" t="s">
        <v>2991</v>
      </c>
      <c r="H869" s="312" t="s">
        <v>2992</v>
      </c>
      <c r="I869" s="15" t="s">
        <v>2993</v>
      </c>
      <c r="J869" s="19">
        <v>45717</v>
      </c>
      <c r="K869" s="17" t="s">
        <v>18</v>
      </c>
      <c r="L869" s="208">
        <v>45369</v>
      </c>
      <c r="M869" s="13"/>
      <c r="N869" s="13"/>
      <c r="O869" s="13"/>
      <c r="P869" s="14"/>
      <c r="Q869" s="14"/>
    </row>
    <row r="870" spans="1:26" ht="15.6" customHeight="1" thickBot="1" x14ac:dyDescent="0.3">
      <c r="A870" s="15" t="s">
        <v>2994</v>
      </c>
      <c r="B870" s="90" t="s">
        <v>3902</v>
      </c>
      <c r="C870" s="13"/>
      <c r="D870" s="15" t="s">
        <v>2797</v>
      </c>
      <c r="E870" s="17" t="s">
        <v>2744</v>
      </c>
      <c r="F870" s="18">
        <v>57105</v>
      </c>
      <c r="G870" s="90" t="s">
        <v>3903</v>
      </c>
      <c r="H870" s="147" t="s">
        <v>3904</v>
      </c>
      <c r="I870" s="90" t="s">
        <v>3905</v>
      </c>
      <c r="J870" s="19">
        <v>45597</v>
      </c>
      <c r="K870" s="17" t="s">
        <v>18</v>
      </c>
      <c r="L870" s="208">
        <v>45272</v>
      </c>
      <c r="M870" s="13"/>
      <c r="N870" s="13"/>
      <c r="O870" s="13"/>
      <c r="P870" s="14"/>
      <c r="Q870" s="14"/>
    </row>
    <row r="871" spans="1:26" ht="15.6" customHeight="1" thickBot="1" x14ac:dyDescent="0.3">
      <c r="A871" s="15" t="s">
        <v>2995</v>
      </c>
      <c r="B871" s="15" t="s">
        <v>2996</v>
      </c>
      <c r="C871" s="13"/>
      <c r="D871" s="15" t="s">
        <v>2997</v>
      </c>
      <c r="E871" s="17" t="s">
        <v>2744</v>
      </c>
      <c r="F871" s="18" t="s">
        <v>2998</v>
      </c>
      <c r="G871" s="15" t="s">
        <v>2999</v>
      </c>
      <c r="H871" s="20" t="s">
        <v>3000</v>
      </c>
      <c r="I871" s="15" t="s">
        <v>3001</v>
      </c>
      <c r="J871" s="19">
        <v>45566</v>
      </c>
      <c r="K871" s="17" t="s">
        <v>18</v>
      </c>
      <c r="L871" s="208">
        <v>45315</v>
      </c>
      <c r="M871" s="13"/>
      <c r="N871" s="13"/>
      <c r="O871" s="13"/>
      <c r="P871" s="14"/>
      <c r="Q871" s="14"/>
    </row>
    <row r="872" spans="1:26" ht="15.6" customHeight="1" thickBot="1" x14ac:dyDescent="0.3">
      <c r="A872" s="15" t="s">
        <v>3002</v>
      </c>
      <c r="B872" s="15" t="s">
        <v>3003</v>
      </c>
      <c r="C872" s="13"/>
      <c r="D872" s="15" t="s">
        <v>3004</v>
      </c>
      <c r="E872" s="17" t="s">
        <v>2744</v>
      </c>
      <c r="F872" s="18">
        <v>57456</v>
      </c>
      <c r="G872" s="15" t="s">
        <v>3005</v>
      </c>
      <c r="H872" s="20" t="str">
        <f>HYPERLINK("mailto:mcphersonhwy@valleytel.net","mcphersonhwy@valleytel.net")</f>
        <v>mcphersonhwy@valleytel.net</v>
      </c>
      <c r="I872" s="15" t="s">
        <v>3006</v>
      </c>
      <c r="J872" s="19">
        <v>45748</v>
      </c>
      <c r="K872" s="17" t="s">
        <v>18</v>
      </c>
      <c r="L872" s="208">
        <v>45369</v>
      </c>
      <c r="M872" s="13"/>
      <c r="N872" s="13"/>
      <c r="O872" s="13"/>
      <c r="P872" s="14"/>
      <c r="Q872" s="14"/>
    </row>
    <row r="873" spans="1:26" ht="15.6" customHeight="1" thickBot="1" x14ac:dyDescent="0.3">
      <c r="A873" s="15" t="s">
        <v>4370</v>
      </c>
      <c r="B873" s="15" t="s">
        <v>4371</v>
      </c>
      <c r="C873" s="13"/>
      <c r="D873" s="15" t="s">
        <v>2960</v>
      </c>
      <c r="E873" s="17" t="s">
        <v>2744</v>
      </c>
      <c r="F873" s="18">
        <v>57252</v>
      </c>
      <c r="G873" s="15" t="s">
        <v>4372</v>
      </c>
      <c r="H873" s="110" t="str">
        <f>HYPERLINK("mailto:scott.trapp@avera.org","scott.trapp@avera.org")</f>
        <v>scott.trapp@avera.org</v>
      </c>
      <c r="I873" s="15" t="s">
        <v>4373</v>
      </c>
      <c r="J873" s="19">
        <v>45474</v>
      </c>
      <c r="K873" s="17" t="s">
        <v>18</v>
      </c>
      <c r="L873" s="208">
        <v>45107</v>
      </c>
      <c r="M873" s="13"/>
      <c r="N873" s="13"/>
      <c r="O873" s="13"/>
      <c r="P873" s="14"/>
      <c r="Q873" s="14"/>
    </row>
    <row r="874" spans="1:26" ht="15.6" customHeight="1" thickBot="1" x14ac:dyDescent="0.3">
      <c r="A874" s="15" t="s">
        <v>3007</v>
      </c>
      <c r="B874" s="15" t="s">
        <v>3008</v>
      </c>
      <c r="C874" s="13"/>
      <c r="D874" s="15" t="s">
        <v>3009</v>
      </c>
      <c r="E874" s="17" t="s">
        <v>2744</v>
      </c>
      <c r="F874" s="18">
        <v>57451</v>
      </c>
      <c r="G874" s="15" t="s">
        <v>4807</v>
      </c>
      <c r="H874" s="106" t="str">
        <f>HYPERLINK("mailto:mlsd@nrctv.com","mlsd@nrctv.com")</f>
        <v>mlsd@nrctv.com</v>
      </c>
      <c r="I874" s="15" t="s">
        <v>3010</v>
      </c>
      <c r="J874" s="19">
        <v>45413</v>
      </c>
      <c r="K874" s="17" t="s">
        <v>18</v>
      </c>
      <c r="L874" s="208">
        <v>45035</v>
      </c>
      <c r="M874" s="13"/>
      <c r="N874" s="13"/>
      <c r="O874" s="13"/>
      <c r="P874" s="14"/>
      <c r="Q874" s="14"/>
    </row>
    <row r="875" spans="1:26" ht="15.6" customHeight="1" thickBot="1" x14ac:dyDescent="0.3">
      <c r="A875" s="15" t="s">
        <v>3011</v>
      </c>
      <c r="B875" s="15" t="s">
        <v>3012</v>
      </c>
      <c r="C875" s="15" t="s">
        <v>3013</v>
      </c>
      <c r="D875" s="15" t="s">
        <v>3014</v>
      </c>
      <c r="E875" s="17" t="s">
        <v>2744</v>
      </c>
      <c r="F875" s="18">
        <v>57349</v>
      </c>
      <c r="G875" s="15" t="s">
        <v>3015</v>
      </c>
      <c r="H875" s="20" t="str">
        <f>HYPERLINK("mailto:minercohwy@alliancecom.net","minercohwy@alliancecom.net")</f>
        <v>minercohwy@alliancecom.net</v>
      </c>
      <c r="I875" s="15" t="s">
        <v>3016</v>
      </c>
      <c r="J875" s="19">
        <v>45748</v>
      </c>
      <c r="K875" s="17" t="s">
        <v>18</v>
      </c>
      <c r="L875" s="208">
        <v>45369</v>
      </c>
      <c r="M875" s="13"/>
      <c r="N875" s="13"/>
      <c r="O875" s="13"/>
      <c r="P875" s="14"/>
      <c r="Q875" s="14"/>
    </row>
    <row r="876" spans="1:26" ht="15.6" customHeight="1" thickBot="1" x14ac:dyDescent="0.3">
      <c r="A876" s="15" t="s">
        <v>4199</v>
      </c>
      <c r="B876" s="15" t="s">
        <v>4200</v>
      </c>
      <c r="C876" s="15"/>
      <c r="D876" s="15" t="s">
        <v>2787</v>
      </c>
      <c r="E876" s="17" t="s">
        <v>2744</v>
      </c>
      <c r="F876" s="18" t="s">
        <v>4201</v>
      </c>
      <c r="G876" s="15" t="s">
        <v>2982</v>
      </c>
      <c r="H876" s="91" t="s">
        <v>4558</v>
      </c>
      <c r="I876" s="15" t="s">
        <v>4202</v>
      </c>
      <c r="J876" s="19">
        <v>45566</v>
      </c>
      <c r="K876" s="95" t="s">
        <v>18</v>
      </c>
      <c r="L876" s="208">
        <v>45198</v>
      </c>
      <c r="M876" s="13"/>
      <c r="N876" s="98"/>
      <c r="O876" s="98"/>
      <c r="P876" s="98"/>
      <c r="Q876" s="98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5.6" customHeight="1" thickBot="1" x14ac:dyDescent="0.3">
      <c r="A877" s="90" t="s">
        <v>5452</v>
      </c>
      <c r="B877" s="90" t="s">
        <v>5451</v>
      </c>
      <c r="C877" s="15"/>
      <c r="D877" s="90" t="s">
        <v>5450</v>
      </c>
      <c r="E877" s="95" t="s">
        <v>2744</v>
      </c>
      <c r="F877" s="97" t="s">
        <v>5449</v>
      </c>
      <c r="G877" s="90" t="s">
        <v>5448</v>
      </c>
      <c r="H877" s="268" t="s">
        <v>5447</v>
      </c>
      <c r="I877" s="90" t="s">
        <v>5446</v>
      </c>
      <c r="J877" s="19">
        <v>45992</v>
      </c>
      <c r="K877" s="95" t="s">
        <v>18</v>
      </c>
      <c r="L877" s="208">
        <v>45330</v>
      </c>
      <c r="M877" s="13"/>
      <c r="N877" s="13"/>
      <c r="O877" s="13"/>
      <c r="P877" s="14"/>
      <c r="Q877" s="14"/>
    </row>
    <row r="878" spans="1:26" ht="15.6" customHeight="1" thickBot="1" x14ac:dyDescent="0.3">
      <c r="A878" s="219" t="s">
        <v>4710</v>
      </c>
      <c r="B878" s="219" t="s">
        <v>4711</v>
      </c>
      <c r="C878" s="130"/>
      <c r="D878" s="219" t="s">
        <v>2802</v>
      </c>
      <c r="E878" s="322" t="s">
        <v>2744</v>
      </c>
      <c r="F878" s="323" t="s">
        <v>4712</v>
      </c>
      <c r="G878" s="219" t="s">
        <v>4713</v>
      </c>
      <c r="H878" s="147" t="s">
        <v>4714</v>
      </c>
      <c r="I878" s="219" t="s">
        <v>4715</v>
      </c>
      <c r="J878" s="319">
        <v>45717</v>
      </c>
      <c r="K878" s="322" t="s">
        <v>18</v>
      </c>
      <c r="L878" s="320">
        <v>45316</v>
      </c>
      <c r="P878" s="321"/>
      <c r="Q878" s="321"/>
    </row>
    <row r="879" spans="1:26" ht="15.6" customHeight="1" thickBot="1" x14ac:dyDescent="0.3">
      <c r="A879" s="15" t="s">
        <v>4515</v>
      </c>
      <c r="B879" s="15" t="s">
        <v>478</v>
      </c>
      <c r="C879" s="15"/>
      <c r="D879" s="15" t="s">
        <v>4516</v>
      </c>
      <c r="E879" s="17" t="s">
        <v>2744</v>
      </c>
      <c r="F879" s="18" t="s">
        <v>4517</v>
      </c>
      <c r="G879" s="15" t="s">
        <v>4518</v>
      </c>
      <c r="H879" s="91" t="s">
        <v>4519</v>
      </c>
      <c r="I879" s="15" t="s">
        <v>4520</v>
      </c>
      <c r="J879" s="19">
        <v>45566</v>
      </c>
      <c r="K879" s="17" t="s">
        <v>18</v>
      </c>
      <c r="L879" s="208">
        <v>45219</v>
      </c>
      <c r="M879" s="13"/>
      <c r="N879" s="13"/>
      <c r="O879" s="13"/>
      <c r="P879" s="14"/>
      <c r="Q879" s="14"/>
    </row>
    <row r="880" spans="1:26" ht="15.6" customHeight="1" thickBot="1" x14ac:dyDescent="0.3">
      <c r="A880" s="24" t="s">
        <v>4729</v>
      </c>
      <c r="B880" s="24" t="s">
        <v>4728</v>
      </c>
      <c r="C880" s="24"/>
      <c r="D880" s="24" t="s">
        <v>4727</v>
      </c>
      <c r="E880" s="30" t="s">
        <v>2744</v>
      </c>
      <c r="F880" s="31" t="s">
        <v>4726</v>
      </c>
      <c r="G880" s="24" t="s">
        <v>4731</v>
      </c>
      <c r="H880" s="91" t="s">
        <v>4732</v>
      </c>
      <c r="I880" s="32" t="s">
        <v>4725</v>
      </c>
      <c r="J880" s="27">
        <v>45383</v>
      </c>
      <c r="K880" s="30" t="s">
        <v>18</v>
      </c>
      <c r="L880" s="210">
        <v>44995</v>
      </c>
      <c r="M880" s="24"/>
      <c r="N880" s="24"/>
      <c r="O880" s="24"/>
      <c r="P880" s="24"/>
      <c r="Q880" s="2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spans="1:26" ht="15.6" customHeight="1" thickBot="1" x14ac:dyDescent="0.3">
      <c r="A881" s="15" t="s">
        <v>3020</v>
      </c>
      <c r="B881" s="15" t="s">
        <v>3021</v>
      </c>
      <c r="C881" s="13"/>
      <c r="D881" s="15" t="s">
        <v>3022</v>
      </c>
      <c r="E881" s="17" t="s">
        <v>2744</v>
      </c>
      <c r="F881" s="18">
        <v>57234</v>
      </c>
      <c r="G881" s="15" t="s">
        <v>3023</v>
      </c>
      <c r="H881" s="5"/>
      <c r="I881" s="15" t="s">
        <v>3024</v>
      </c>
      <c r="J881" s="19">
        <v>45689</v>
      </c>
      <c r="K881" s="17" t="s">
        <v>18</v>
      </c>
      <c r="L881" s="208">
        <v>45315</v>
      </c>
      <c r="M881" s="13"/>
      <c r="N881" s="13"/>
      <c r="O881" s="13"/>
      <c r="P881" s="14"/>
      <c r="Q881" s="14"/>
    </row>
    <row r="882" spans="1:26" ht="15.6" customHeight="1" thickBot="1" x14ac:dyDescent="0.3">
      <c r="A882" s="15" t="s">
        <v>5040</v>
      </c>
      <c r="B882" s="15" t="s">
        <v>5041</v>
      </c>
      <c r="C882" s="13"/>
      <c r="D882" s="15" t="s">
        <v>5042</v>
      </c>
      <c r="E882" s="17" t="s">
        <v>2744</v>
      </c>
      <c r="F882" s="18" t="s">
        <v>2859</v>
      </c>
      <c r="G882" s="15"/>
      <c r="H882" s="91"/>
      <c r="I882" s="15" t="s">
        <v>4547</v>
      </c>
      <c r="J882" s="19">
        <v>45597</v>
      </c>
      <c r="K882" s="17" t="s">
        <v>18</v>
      </c>
      <c r="L882" s="208">
        <v>45230</v>
      </c>
      <c r="M882" s="13"/>
      <c r="N882" s="13"/>
      <c r="O882" s="13"/>
      <c r="P882" s="14"/>
      <c r="Q882" s="14"/>
    </row>
    <row r="883" spans="1:26" ht="15.6" customHeight="1" thickBot="1" x14ac:dyDescent="0.3">
      <c r="A883" s="90" t="s">
        <v>4532</v>
      </c>
      <c r="B883" s="90" t="s">
        <v>4533</v>
      </c>
      <c r="C883" s="13"/>
      <c r="D883" s="90" t="s">
        <v>4534</v>
      </c>
      <c r="E883" s="95" t="s">
        <v>2744</v>
      </c>
      <c r="F883" s="97" t="s">
        <v>4535</v>
      </c>
      <c r="G883" s="90" t="s">
        <v>4536</v>
      </c>
      <c r="H883" s="111" t="s">
        <v>4537</v>
      </c>
      <c r="I883" s="90" t="s">
        <v>4538</v>
      </c>
      <c r="J883" s="19">
        <v>45566</v>
      </c>
      <c r="K883" s="95" t="s">
        <v>18</v>
      </c>
      <c r="L883" s="208">
        <v>45260</v>
      </c>
      <c r="M883" s="13"/>
      <c r="N883" s="13"/>
      <c r="O883" s="13"/>
      <c r="P883" s="13"/>
      <c r="Q883" s="13"/>
    </row>
    <row r="884" spans="1:26" ht="15.6" customHeight="1" thickBot="1" x14ac:dyDescent="0.3">
      <c r="A884" s="15" t="s">
        <v>3025</v>
      </c>
      <c r="B884" s="15" t="s">
        <v>3026</v>
      </c>
      <c r="C884" s="13"/>
      <c r="D884" s="15" t="s">
        <v>3027</v>
      </c>
      <c r="E884" s="17" t="s">
        <v>2744</v>
      </c>
      <c r="F884" s="18">
        <v>57385</v>
      </c>
      <c r="G884" s="15" t="s">
        <v>3791</v>
      </c>
      <c r="H884" s="111" t="s">
        <v>4585</v>
      </c>
      <c r="I884" s="15" t="s">
        <v>3028</v>
      </c>
      <c r="J884" s="19">
        <v>45627</v>
      </c>
      <c r="K884" s="17" t="s">
        <v>18</v>
      </c>
      <c r="L884" s="208">
        <v>45230</v>
      </c>
      <c r="M884" s="13"/>
      <c r="N884" s="13"/>
      <c r="O884" s="13"/>
      <c r="P884" s="14"/>
      <c r="Q884" s="14"/>
    </row>
    <row r="885" spans="1:26" s="219" customFormat="1" ht="15.6" customHeight="1" thickBot="1" x14ac:dyDescent="0.3">
      <c r="A885" s="15" t="s">
        <v>4965</v>
      </c>
      <c r="B885" s="15" t="s">
        <v>4966</v>
      </c>
      <c r="C885" s="13"/>
      <c r="D885" s="15" t="s">
        <v>4967</v>
      </c>
      <c r="E885" s="17" t="s">
        <v>2744</v>
      </c>
      <c r="F885" s="18" t="s">
        <v>4968</v>
      </c>
      <c r="G885" s="15" t="s">
        <v>4969</v>
      </c>
      <c r="H885" s="111" t="s">
        <v>4970</v>
      </c>
      <c r="I885" s="15" t="s">
        <v>4971</v>
      </c>
      <c r="J885" s="19">
        <v>45536</v>
      </c>
      <c r="K885" s="17" t="s">
        <v>18</v>
      </c>
      <c r="L885" s="208">
        <v>45219</v>
      </c>
      <c r="M885" s="13"/>
      <c r="N885" s="44"/>
      <c r="O885" s="13"/>
      <c r="P885" s="14"/>
      <c r="Q885" s="14"/>
      <c r="R885"/>
      <c r="S885"/>
      <c r="T885"/>
      <c r="U885"/>
      <c r="V885"/>
      <c r="W885"/>
      <c r="X885"/>
      <c r="Y885"/>
      <c r="Z885"/>
    </row>
    <row r="886" spans="1:26" ht="15.6" customHeight="1" thickBot="1" x14ac:dyDescent="0.3">
      <c r="A886" s="15" t="s">
        <v>3029</v>
      </c>
      <c r="B886" s="15" t="s">
        <v>3030</v>
      </c>
      <c r="C886" s="13"/>
      <c r="D886" s="15" t="s">
        <v>2765</v>
      </c>
      <c r="E886" s="17" t="s">
        <v>2744</v>
      </c>
      <c r="F886" s="18">
        <v>57350</v>
      </c>
      <c r="G886" s="15" t="s">
        <v>3031</v>
      </c>
      <c r="H886" s="20" t="str">
        <f>HYPERLINK("mailto:linda.traver@state.sd.us","linda.traver@state.sd.us")</f>
        <v>linda.traver@state.sd.us</v>
      </c>
      <c r="I886" s="15" t="s">
        <v>3032</v>
      </c>
      <c r="J886" s="19">
        <v>45717</v>
      </c>
      <c r="K886" s="17" t="s">
        <v>18</v>
      </c>
      <c r="L886" s="208">
        <v>45355</v>
      </c>
      <c r="M886" s="13"/>
      <c r="N886" s="13"/>
      <c r="O886" s="13"/>
      <c r="P886" s="14"/>
      <c r="Q886" s="14"/>
    </row>
    <row r="887" spans="1:26" ht="15.6" customHeight="1" thickBot="1" x14ac:dyDescent="0.3">
      <c r="A887" s="15" t="s">
        <v>3033</v>
      </c>
      <c r="B887" s="15" t="s">
        <v>3034</v>
      </c>
      <c r="C887" s="13"/>
      <c r="D887" s="15" t="s">
        <v>3035</v>
      </c>
      <c r="E887" s="17" t="s">
        <v>2744</v>
      </c>
      <c r="F887" s="18">
        <v>57472</v>
      </c>
      <c r="G887" s="15" t="s">
        <v>3036</v>
      </c>
      <c r="H887" s="20" t="str">
        <f>HYPERLINK("mailto:selbyambulance@venturecomm.net","selbyambulance@venturecomm.net")</f>
        <v>selbyambulance@venturecomm.net</v>
      </c>
      <c r="I887" s="15" t="s">
        <v>3037</v>
      </c>
      <c r="J887" s="19">
        <v>45383</v>
      </c>
      <c r="K887" s="17" t="s">
        <v>18</v>
      </c>
      <c r="L887" s="208">
        <v>45070</v>
      </c>
      <c r="M887" s="13"/>
      <c r="N887" s="13"/>
      <c r="O887" s="13"/>
      <c r="P887" s="14"/>
      <c r="Q887" s="14"/>
    </row>
    <row r="888" spans="1:26" ht="15.6" customHeight="1" thickBot="1" x14ac:dyDescent="0.3">
      <c r="A888" s="15" t="s">
        <v>3763</v>
      </c>
      <c r="B888" s="15" t="s">
        <v>4571</v>
      </c>
      <c r="C888" s="13"/>
      <c r="D888" s="15" t="s">
        <v>4572</v>
      </c>
      <c r="E888" s="17" t="s">
        <v>2744</v>
      </c>
      <c r="F888" s="18" t="s">
        <v>4573</v>
      </c>
      <c r="G888" s="15" t="s">
        <v>3764</v>
      </c>
      <c r="H888" s="91" t="s">
        <v>3765</v>
      </c>
      <c r="I888" s="15" t="s">
        <v>3766</v>
      </c>
      <c r="J888" s="19">
        <v>45566</v>
      </c>
      <c r="K888" s="17" t="s">
        <v>18</v>
      </c>
      <c r="L888" s="208">
        <v>45170</v>
      </c>
      <c r="M888" s="13"/>
      <c r="N888" s="13"/>
      <c r="O888" s="13"/>
      <c r="P888" s="14"/>
      <c r="Q888" s="14"/>
    </row>
    <row r="889" spans="1:26" ht="15.6" customHeight="1" thickBot="1" x14ac:dyDescent="0.3">
      <c r="A889" s="15" t="s">
        <v>4548</v>
      </c>
      <c r="B889" s="15" t="s">
        <v>4549</v>
      </c>
      <c r="C889" s="13"/>
      <c r="D889" s="15" t="s">
        <v>2797</v>
      </c>
      <c r="E889" s="17" t="s">
        <v>2744</v>
      </c>
      <c r="F889" s="18" t="s">
        <v>4550</v>
      </c>
      <c r="G889" s="15" t="s">
        <v>4551</v>
      </c>
      <c r="H889" s="147" t="s">
        <v>4552</v>
      </c>
      <c r="I889" s="15" t="s">
        <v>4553</v>
      </c>
      <c r="J889" s="19">
        <v>45597</v>
      </c>
      <c r="K889" s="17" t="s">
        <v>18</v>
      </c>
      <c r="L889" s="208">
        <v>45272</v>
      </c>
      <c r="M889" s="13"/>
      <c r="N889" s="13"/>
      <c r="O889" s="13"/>
      <c r="P889" s="14"/>
      <c r="Q889" s="14"/>
    </row>
    <row r="890" spans="1:26" ht="15.6" customHeight="1" thickBot="1" x14ac:dyDescent="0.3">
      <c r="A890" s="15" t="s">
        <v>4565</v>
      </c>
      <c r="B890" s="15" t="s">
        <v>3038</v>
      </c>
      <c r="C890" s="15"/>
      <c r="D890" s="15" t="s">
        <v>3039</v>
      </c>
      <c r="E890" s="17" t="s">
        <v>2744</v>
      </c>
      <c r="F890" s="18">
        <v>57658</v>
      </c>
      <c r="G890" s="90" t="s">
        <v>4566</v>
      </c>
      <c r="H890" s="172" t="s">
        <v>4567</v>
      </c>
      <c r="I890" s="15" t="s">
        <v>3040</v>
      </c>
      <c r="J890" s="19">
        <v>45566</v>
      </c>
      <c r="K890" s="17" t="s">
        <v>18</v>
      </c>
      <c r="L890" s="208">
        <v>45198</v>
      </c>
      <c r="M890" s="13"/>
      <c r="N890" s="13"/>
      <c r="O890" s="13"/>
      <c r="P890" s="14"/>
      <c r="Q890" s="14"/>
    </row>
    <row r="891" spans="1:26" ht="15.6" customHeight="1" thickBot="1" x14ac:dyDescent="0.3">
      <c r="A891" s="15" t="s">
        <v>3041</v>
      </c>
      <c r="B891" s="15" t="s">
        <v>3042</v>
      </c>
      <c r="C891" s="13"/>
      <c r="D891" s="15" t="s">
        <v>2895</v>
      </c>
      <c r="E891" s="17" t="s">
        <v>2744</v>
      </c>
      <c r="F891" s="18">
        <v>57469</v>
      </c>
      <c r="G891" s="15" t="s">
        <v>3043</v>
      </c>
      <c r="H891" s="147" t="s">
        <v>4242</v>
      </c>
      <c r="I891" s="15" t="s">
        <v>3044</v>
      </c>
      <c r="J891" s="19">
        <v>45566</v>
      </c>
      <c r="K891" s="17" t="s">
        <v>18</v>
      </c>
      <c r="L891" s="208">
        <v>45190</v>
      </c>
      <c r="M891" s="13"/>
      <c r="N891" s="13"/>
      <c r="O891" s="13"/>
      <c r="P891" s="14"/>
      <c r="Q891" s="14"/>
    </row>
    <row r="892" spans="1:26" ht="15.6" customHeight="1" thickBot="1" x14ac:dyDescent="0.3">
      <c r="A892" s="15" t="s">
        <v>4554</v>
      </c>
      <c r="B892" s="15" t="s">
        <v>4555</v>
      </c>
      <c r="C892" s="13"/>
      <c r="D892" s="15" t="s">
        <v>4556</v>
      </c>
      <c r="E892" s="17" t="s">
        <v>2744</v>
      </c>
      <c r="F892" s="18" t="s">
        <v>4557</v>
      </c>
      <c r="G892" s="15" t="s">
        <v>5045</v>
      </c>
      <c r="H892" s="147" t="s">
        <v>5044</v>
      </c>
      <c r="I892" s="15" t="s">
        <v>5043</v>
      </c>
      <c r="J892" s="19">
        <v>45597</v>
      </c>
      <c r="K892" s="17" t="s">
        <v>18</v>
      </c>
      <c r="L892" s="208">
        <v>45272</v>
      </c>
      <c r="M892" s="13"/>
      <c r="N892" s="13"/>
      <c r="O892" s="13"/>
      <c r="P892" s="14"/>
      <c r="Q892" s="14"/>
    </row>
    <row r="893" spans="1:26" ht="15.6" customHeight="1" thickBot="1" x14ac:dyDescent="0.3">
      <c r="A893" s="15" t="s">
        <v>4578</v>
      </c>
      <c r="B893" s="15" t="s">
        <v>4579</v>
      </c>
      <c r="C893" s="13"/>
      <c r="D893" s="15" t="s">
        <v>4580</v>
      </c>
      <c r="E893" s="17" t="s">
        <v>2744</v>
      </c>
      <c r="F893" s="18" t="s">
        <v>4581</v>
      </c>
      <c r="G893" s="15" t="s">
        <v>4582</v>
      </c>
      <c r="H893" s="91" t="s">
        <v>4583</v>
      </c>
      <c r="I893" s="15" t="s">
        <v>4584</v>
      </c>
      <c r="J893" s="19">
        <v>45627</v>
      </c>
      <c r="K893" s="17" t="s">
        <v>18</v>
      </c>
      <c r="L893" s="208">
        <v>45315</v>
      </c>
      <c r="M893" s="13"/>
      <c r="N893" s="13"/>
      <c r="O893" s="13"/>
      <c r="P893" s="14"/>
      <c r="Q893" s="14"/>
    </row>
    <row r="894" spans="1:26" ht="15.6" customHeight="1" thickBot="1" x14ac:dyDescent="0.3">
      <c r="A894" s="130" t="s">
        <v>3045</v>
      </c>
      <c r="B894" s="130" t="s">
        <v>3046</v>
      </c>
      <c r="C894" t="s">
        <v>3047</v>
      </c>
      <c r="D894" s="130" t="s">
        <v>3048</v>
      </c>
      <c r="E894" s="307" t="s">
        <v>2744</v>
      </c>
      <c r="F894" s="309" t="s">
        <v>3049</v>
      </c>
      <c r="G894" s="130" t="s">
        <v>3050</v>
      </c>
      <c r="H894" s="312" t="s">
        <v>3051</v>
      </c>
      <c r="I894" s="130" t="s">
        <v>3052</v>
      </c>
      <c r="J894" s="319">
        <v>45748</v>
      </c>
      <c r="K894" s="307" t="s">
        <v>18</v>
      </c>
      <c r="L894" s="320">
        <v>45349</v>
      </c>
      <c r="P894" s="321"/>
      <c r="Q894" s="321"/>
    </row>
    <row r="895" spans="1:26" ht="15.6" customHeight="1" thickBot="1" x14ac:dyDescent="0.4">
      <c r="A895" s="15" t="s">
        <v>3053</v>
      </c>
      <c r="B895" s="15" t="s">
        <v>3054</v>
      </c>
      <c r="C895" s="13"/>
      <c r="D895" s="15" t="s">
        <v>1349</v>
      </c>
      <c r="E895" s="17" t="s">
        <v>2744</v>
      </c>
      <c r="F895" s="18">
        <v>57362</v>
      </c>
      <c r="G895" s="90" t="s">
        <v>4564</v>
      </c>
      <c r="H895" s="172" t="s">
        <v>5235</v>
      </c>
      <c r="I895" s="229" t="s">
        <v>4224</v>
      </c>
      <c r="J895" s="19">
        <v>45566</v>
      </c>
      <c r="K895" s="17" t="s">
        <v>18</v>
      </c>
      <c r="L895" s="208">
        <v>45238</v>
      </c>
      <c r="M895" s="13"/>
      <c r="N895" s="13"/>
      <c r="O895" s="13"/>
      <c r="P895" s="14"/>
      <c r="Q895" s="14"/>
    </row>
    <row r="896" spans="1:26" ht="15.6" customHeight="1" thickBot="1" x14ac:dyDescent="0.3">
      <c r="A896" s="15" t="s">
        <v>3055</v>
      </c>
      <c r="B896" s="15" t="s">
        <v>3056</v>
      </c>
      <c r="C896" s="13"/>
      <c r="D896" s="15" t="s">
        <v>3057</v>
      </c>
      <c r="E896" s="17" t="s">
        <v>2744</v>
      </c>
      <c r="F896" s="18">
        <v>57555</v>
      </c>
      <c r="G896" s="15" t="s">
        <v>3058</v>
      </c>
      <c r="H896" s="20" t="str">
        <f>HYPERLINK("mailto:tchwydep@gwtc.net","tchwydep@gwtc.net")</f>
        <v>tchwydep@gwtc.net</v>
      </c>
      <c r="I896" s="15" t="s">
        <v>3059</v>
      </c>
      <c r="J896" s="19">
        <v>45383</v>
      </c>
      <c r="K896" s="17" t="s">
        <v>18</v>
      </c>
      <c r="L896" s="208">
        <v>45001</v>
      </c>
      <c r="M896" s="13"/>
      <c r="N896" s="13"/>
      <c r="O896" s="13"/>
      <c r="P896" s="14"/>
      <c r="Q896" s="14"/>
    </row>
    <row r="897" spans="1:26" ht="15.6" customHeight="1" thickBot="1" x14ac:dyDescent="0.3">
      <c r="A897" s="15" t="s">
        <v>3060</v>
      </c>
      <c r="B897" s="15" t="s">
        <v>3061</v>
      </c>
      <c r="C897" s="13"/>
      <c r="D897" s="15" t="s">
        <v>2642</v>
      </c>
      <c r="E897" s="17" t="s">
        <v>2744</v>
      </c>
      <c r="F897" s="18">
        <v>57235</v>
      </c>
      <c r="G897" s="15" t="s">
        <v>3062</v>
      </c>
      <c r="H897" s="20" t="str">
        <f>HYPERLINK("mailto:tof@itctel.com","tof@itctel.com")</f>
        <v>tof@itctel.com</v>
      </c>
      <c r="I897" s="15" t="s">
        <v>3063</v>
      </c>
      <c r="J897" s="19">
        <v>45658</v>
      </c>
      <c r="K897" s="17" t="s">
        <v>18</v>
      </c>
      <c r="L897" s="208">
        <v>45288</v>
      </c>
      <c r="M897" s="13"/>
      <c r="N897" s="13"/>
      <c r="O897" s="13"/>
      <c r="P897" s="14"/>
      <c r="Q897" s="14"/>
    </row>
    <row r="898" spans="1:26" ht="15.6" customHeight="1" thickBot="1" x14ac:dyDescent="0.3">
      <c r="A898" s="15" t="s">
        <v>3064</v>
      </c>
      <c r="B898" s="15" t="s">
        <v>3065</v>
      </c>
      <c r="C898" s="15" t="s">
        <v>3066</v>
      </c>
      <c r="D898" s="15" t="s">
        <v>3067</v>
      </c>
      <c r="E898" s="17" t="s">
        <v>2744</v>
      </c>
      <c r="F898" s="18">
        <v>57751</v>
      </c>
      <c r="G898" s="15" t="s">
        <v>3068</v>
      </c>
      <c r="H898" s="5"/>
      <c r="I898" s="15" t="s">
        <v>3069</v>
      </c>
      <c r="J898" s="19">
        <v>45566</v>
      </c>
      <c r="K898" s="17" t="s">
        <v>18</v>
      </c>
      <c r="L898" s="208">
        <v>45260</v>
      </c>
      <c r="M898" s="13"/>
      <c r="N898" s="13"/>
      <c r="O898" s="15"/>
      <c r="P898" s="14"/>
      <c r="Q898" s="14"/>
    </row>
    <row r="899" spans="1:26" ht="15.6" customHeight="1" thickBot="1" x14ac:dyDescent="0.3">
      <c r="A899" s="15" t="s">
        <v>3071</v>
      </c>
      <c r="B899" s="15" t="s">
        <v>3070</v>
      </c>
      <c r="C899" s="13"/>
      <c r="D899" s="15" t="s">
        <v>3072</v>
      </c>
      <c r="E899" s="17" t="s">
        <v>2744</v>
      </c>
      <c r="F899" s="18">
        <v>57375</v>
      </c>
      <c r="G899" s="15" t="s">
        <v>3073</v>
      </c>
      <c r="H899" s="20" t="str">
        <f>HYPERLINK("mailto:stickney@midstatesd.net","stickney@midstatesd.net")</f>
        <v>stickney@midstatesd.net</v>
      </c>
      <c r="I899" s="15" t="s">
        <v>3074</v>
      </c>
      <c r="J899" s="19">
        <v>45352</v>
      </c>
      <c r="K899" s="17" t="s">
        <v>18</v>
      </c>
      <c r="L899" s="208">
        <v>45061</v>
      </c>
      <c r="M899" s="13"/>
      <c r="N899" s="13"/>
      <c r="O899" s="13"/>
      <c r="P899" s="14"/>
      <c r="Q899" s="29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6" customHeight="1" thickBot="1" x14ac:dyDescent="0.3">
      <c r="A900" s="15" t="s">
        <v>5501</v>
      </c>
      <c r="B900" s="15" t="s">
        <v>5502</v>
      </c>
      <c r="C900" s="13"/>
      <c r="D900" s="15" t="s">
        <v>5503</v>
      </c>
      <c r="E900" s="17" t="s">
        <v>2744</v>
      </c>
      <c r="F900" s="18" t="s">
        <v>5504</v>
      </c>
      <c r="G900" s="15" t="s">
        <v>5505</v>
      </c>
      <c r="H900" s="91" t="s">
        <v>5506</v>
      </c>
      <c r="I900" s="15" t="s">
        <v>5507</v>
      </c>
      <c r="J900" s="19">
        <v>45748</v>
      </c>
      <c r="K900" s="17" t="s">
        <v>1087</v>
      </c>
      <c r="L900" s="208">
        <v>45355</v>
      </c>
      <c r="M900" s="13"/>
      <c r="N900" s="13"/>
      <c r="O900" s="13"/>
      <c r="P900" s="14"/>
      <c r="Q900" s="29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6" customHeight="1" thickBot="1" x14ac:dyDescent="0.3">
      <c r="A901" s="15" t="s">
        <v>3075</v>
      </c>
      <c r="B901" s="15" t="s">
        <v>3076</v>
      </c>
      <c r="C901" s="13"/>
      <c r="D901" s="15" t="s">
        <v>3077</v>
      </c>
      <c r="E901" s="17" t="s">
        <v>2744</v>
      </c>
      <c r="F901" s="18">
        <v>57073</v>
      </c>
      <c r="G901" s="15" t="s">
        <v>3078</v>
      </c>
      <c r="H901" s="5"/>
      <c r="I901" s="15" t="s">
        <v>3079</v>
      </c>
      <c r="J901" s="19">
        <v>45597</v>
      </c>
      <c r="K901" s="17" t="s">
        <v>18</v>
      </c>
      <c r="L901" s="208">
        <v>45209</v>
      </c>
      <c r="M901" s="13"/>
      <c r="N901" s="13"/>
      <c r="O901" s="15"/>
      <c r="P901" s="14"/>
      <c r="Q901" s="14"/>
    </row>
    <row r="902" spans="1:26" ht="15.6" customHeight="1" thickBot="1" x14ac:dyDescent="0.3">
      <c r="A902" s="15" t="s">
        <v>3080</v>
      </c>
      <c r="B902" s="15" t="s">
        <v>1632</v>
      </c>
      <c r="C902" s="13"/>
      <c r="D902" s="15" t="s">
        <v>3081</v>
      </c>
      <c r="E902" s="17" t="s">
        <v>2744</v>
      </c>
      <c r="F902" s="18">
        <v>57479</v>
      </c>
      <c r="G902" s="15" t="s">
        <v>3082</v>
      </c>
      <c r="H902" s="20" t="str">
        <f>HYPERLINK("mailto:cityofwarner@midconetwork.com","cityofwarner@midconetwork.com")</f>
        <v>cityofwarner@midconetwork.com</v>
      </c>
      <c r="I902" s="15" t="s">
        <v>3083</v>
      </c>
      <c r="J902" s="19">
        <v>45566</v>
      </c>
      <c r="K902" s="17" t="s">
        <v>18</v>
      </c>
      <c r="L902" s="208">
        <v>45190</v>
      </c>
      <c r="M902" s="13"/>
      <c r="N902" s="13"/>
      <c r="O902" s="13"/>
      <c r="P902" s="14"/>
      <c r="Q902" s="14"/>
    </row>
    <row r="903" spans="1:26" ht="15.6" customHeight="1" thickBot="1" x14ac:dyDescent="0.3">
      <c r="A903" s="159" t="s">
        <v>4543</v>
      </c>
      <c r="B903" s="159" t="s">
        <v>4542</v>
      </c>
      <c r="C903" s="159"/>
      <c r="D903" s="159" t="s">
        <v>4541</v>
      </c>
      <c r="E903" s="160" t="s">
        <v>2744</v>
      </c>
      <c r="F903" s="161" t="s">
        <v>4540</v>
      </c>
      <c r="G903" s="159" t="s">
        <v>4544</v>
      </c>
      <c r="H903" s="91" t="s">
        <v>4545</v>
      </c>
      <c r="I903" s="162" t="s">
        <v>4539</v>
      </c>
      <c r="J903" s="218">
        <v>45566</v>
      </c>
      <c r="K903" s="160" t="s">
        <v>18</v>
      </c>
      <c r="L903" s="167">
        <v>45190</v>
      </c>
      <c r="M903" s="159"/>
      <c r="N903" s="90"/>
      <c r="O903" s="90"/>
      <c r="P903" s="90"/>
      <c r="Q903" s="90"/>
      <c r="R903" s="219"/>
      <c r="S903" s="219"/>
      <c r="T903" s="219"/>
      <c r="U903" s="219"/>
      <c r="V903" s="219"/>
      <c r="W903" s="219"/>
      <c r="X903" s="219"/>
      <c r="Y903" s="219"/>
      <c r="Z903" s="219"/>
    </row>
    <row r="904" spans="1:26" ht="15.6" customHeight="1" thickBot="1" x14ac:dyDescent="0.3">
      <c r="A904" s="15" t="s">
        <v>3084</v>
      </c>
      <c r="B904" s="15" t="s">
        <v>3085</v>
      </c>
      <c r="C904" s="13"/>
      <c r="D904" s="15" t="s">
        <v>3086</v>
      </c>
      <c r="E904" s="17" t="s">
        <v>2744</v>
      </c>
      <c r="F904" s="18" t="s">
        <v>3087</v>
      </c>
      <c r="G904" s="15" t="s">
        <v>3088</v>
      </c>
      <c r="H904" s="20" t="str">
        <f>HYPERLINK("mailto:tclf@midstatesd.net","tclf@midstatesd.net")</f>
        <v>tclf@midstatesd.net</v>
      </c>
      <c r="I904" s="15" t="s">
        <v>3089</v>
      </c>
      <c r="J904" s="19">
        <v>45748</v>
      </c>
      <c r="K904" s="17" t="s">
        <v>18</v>
      </c>
      <c r="L904" s="208">
        <v>45369</v>
      </c>
      <c r="M904" s="13"/>
      <c r="N904" s="13"/>
      <c r="O904" s="13"/>
      <c r="P904" s="14"/>
      <c r="Q904" s="14"/>
    </row>
    <row r="905" spans="1:26" ht="15.6" customHeight="1" thickBot="1" x14ac:dyDescent="0.3">
      <c r="A905" s="15" t="s">
        <v>3090</v>
      </c>
      <c r="B905" s="15" t="s">
        <v>3091</v>
      </c>
      <c r="C905" s="13"/>
      <c r="D905" s="15" t="s">
        <v>3092</v>
      </c>
      <c r="E905" s="17" t="s">
        <v>2744</v>
      </c>
      <c r="F905" s="18" t="s">
        <v>3093</v>
      </c>
      <c r="G905" s="15" t="s">
        <v>3094</v>
      </c>
      <c r="H905" s="20" t="str">
        <f>HYPERLINK("mailto:tricnty@lakotanetwork.com","tricnty@lakotanetwork.com")</f>
        <v>tricnty@lakotanetwork.com</v>
      </c>
      <c r="I905" s="15" t="s">
        <v>3095</v>
      </c>
      <c r="J905" s="19">
        <v>45566</v>
      </c>
      <c r="K905" s="17" t="s">
        <v>18</v>
      </c>
      <c r="L905" s="208">
        <v>45168</v>
      </c>
      <c r="M905" s="13"/>
      <c r="N905" s="13"/>
      <c r="O905" s="13"/>
      <c r="P905" s="14"/>
      <c r="Q905" s="14"/>
    </row>
    <row r="906" spans="1:26" ht="15.6" customHeight="1" thickBot="1" x14ac:dyDescent="0.3">
      <c r="A906" s="15" t="s">
        <v>3096</v>
      </c>
      <c r="B906" s="15" t="s">
        <v>3097</v>
      </c>
      <c r="C906" s="13"/>
      <c r="D906" s="15" t="s">
        <v>3098</v>
      </c>
      <c r="E906" s="17" t="s">
        <v>2744</v>
      </c>
      <c r="F906" s="18">
        <v>57477</v>
      </c>
      <c r="G906" s="15" t="s">
        <v>3099</v>
      </c>
      <c r="H906" s="20" t="str">
        <f>HYPERLINK("mailto:frogjtv24@yahoo.com","frogjtv24@yahoo.com")</f>
        <v>frogjtv24@yahoo.com</v>
      </c>
      <c r="I906" s="15" t="s">
        <v>3100</v>
      </c>
      <c r="J906" s="19">
        <v>45383</v>
      </c>
      <c r="K906" s="17" t="s">
        <v>18</v>
      </c>
      <c r="L906" s="208">
        <v>45061</v>
      </c>
      <c r="M906" s="13"/>
      <c r="N906" s="13"/>
      <c r="O906" s="13"/>
      <c r="P906" s="14"/>
      <c r="Q906" s="14"/>
    </row>
    <row r="907" spans="1:26" ht="15.6" customHeight="1" thickBot="1" x14ac:dyDescent="0.3">
      <c r="A907" s="15" t="s">
        <v>3101</v>
      </c>
      <c r="B907" s="15" t="s">
        <v>3102</v>
      </c>
      <c r="C907" s="13"/>
      <c r="D907" s="15" t="s">
        <v>3103</v>
      </c>
      <c r="E907" s="17" t="s">
        <v>2744</v>
      </c>
      <c r="F907" s="18">
        <v>57201</v>
      </c>
      <c r="G907" s="90" t="s">
        <v>4198</v>
      </c>
      <c r="H907" s="107" t="s">
        <v>4197</v>
      </c>
      <c r="I907" s="15" t="s">
        <v>3104</v>
      </c>
      <c r="J907" s="19">
        <v>45597</v>
      </c>
      <c r="K907" s="17" t="s">
        <v>18</v>
      </c>
      <c r="L907" s="208">
        <v>45219</v>
      </c>
      <c r="M907" s="13"/>
      <c r="N907" s="13"/>
      <c r="O907" s="13"/>
      <c r="P907" s="14"/>
      <c r="Q907" s="14"/>
    </row>
    <row r="908" spans="1:26" ht="15.6" customHeight="1" thickBot="1" x14ac:dyDescent="0.3">
      <c r="A908" s="6" t="s">
        <v>3105</v>
      </c>
      <c r="B908" s="6" t="s">
        <v>3106</v>
      </c>
      <c r="C908" s="6" t="s">
        <v>3107</v>
      </c>
      <c r="D908" s="6" t="s">
        <v>3108</v>
      </c>
      <c r="E908" s="8" t="s">
        <v>3109</v>
      </c>
      <c r="F908" s="9" t="s">
        <v>3110</v>
      </c>
      <c r="G908" s="6" t="s">
        <v>3111</v>
      </c>
      <c r="H908" s="12" t="str">
        <f>HYPERLINK("mailto:jrisner@buffalovalley.org","jrisner@buffalovalley.org")</f>
        <v>jrisner@buffalovalley.org</v>
      </c>
      <c r="I908" s="6" t="s">
        <v>3112</v>
      </c>
      <c r="J908" s="11">
        <v>45658</v>
      </c>
      <c r="K908" s="8" t="s">
        <v>18</v>
      </c>
      <c r="L908" s="208">
        <v>45330</v>
      </c>
      <c r="M908" s="13"/>
      <c r="N908" s="13"/>
      <c r="O908" s="13"/>
      <c r="P908" s="14"/>
      <c r="Q908" s="14"/>
    </row>
    <row r="909" spans="1:26" ht="15.6" customHeight="1" thickBot="1" x14ac:dyDescent="0.3">
      <c r="A909" s="6" t="s">
        <v>3113</v>
      </c>
      <c r="B909" s="6" t="s">
        <v>3114</v>
      </c>
      <c r="C909" s="7"/>
      <c r="D909" s="6" t="s">
        <v>3115</v>
      </c>
      <c r="E909" s="8" t="s">
        <v>3109</v>
      </c>
      <c r="F909" s="9">
        <v>37315</v>
      </c>
      <c r="G909" s="6" t="s">
        <v>4756</v>
      </c>
      <c r="H909" s="112" t="s">
        <v>4755</v>
      </c>
      <c r="I909" s="6" t="s">
        <v>3116</v>
      </c>
      <c r="J909" s="11">
        <v>45352</v>
      </c>
      <c r="K909" s="8" t="s">
        <v>18</v>
      </c>
      <c r="L909" s="208">
        <v>45035</v>
      </c>
      <c r="M909" s="13"/>
      <c r="N909" s="13"/>
      <c r="O909" s="13"/>
      <c r="P909" s="14"/>
      <c r="Q909" s="14"/>
    </row>
    <row r="910" spans="1:26" ht="15.6" customHeight="1" thickBot="1" x14ac:dyDescent="0.3">
      <c r="A910" s="6" t="s">
        <v>3117</v>
      </c>
      <c r="B910" s="6" t="s">
        <v>3118</v>
      </c>
      <c r="C910" s="7"/>
      <c r="D910" s="6" t="s">
        <v>3119</v>
      </c>
      <c r="E910" s="8" t="s">
        <v>3109</v>
      </c>
      <c r="F910" s="9">
        <v>37101</v>
      </c>
      <c r="G910" s="6" t="s">
        <v>3120</v>
      </c>
      <c r="H910" s="12" t="str">
        <f>HYPERLINK("mailto:mcewencity@bellsouth.net","mcewencity@bellsouth.net")</f>
        <v>mcewencity@bellsouth.net</v>
      </c>
      <c r="I910" s="6" t="s">
        <v>3121</v>
      </c>
      <c r="J910" s="11">
        <v>45658</v>
      </c>
      <c r="K910" s="8" t="s">
        <v>18</v>
      </c>
      <c r="L910" s="208">
        <v>45260</v>
      </c>
      <c r="M910" s="13"/>
      <c r="N910" s="13"/>
      <c r="O910" s="13"/>
      <c r="P910" s="14"/>
      <c r="Q910" s="14"/>
    </row>
    <row r="911" spans="1:26" ht="15.6" customHeight="1" thickBot="1" x14ac:dyDescent="0.3">
      <c r="A911" s="6" t="s">
        <v>3122</v>
      </c>
      <c r="B911" s="6" t="s">
        <v>3118</v>
      </c>
      <c r="C911" s="7"/>
      <c r="D911" s="6" t="s">
        <v>3123</v>
      </c>
      <c r="E911" s="8" t="s">
        <v>3109</v>
      </c>
      <c r="F911" s="9" t="s">
        <v>3124</v>
      </c>
      <c r="G911" s="99" t="s">
        <v>4640</v>
      </c>
      <c r="H911" s="107" t="s">
        <v>4639</v>
      </c>
      <c r="I911" s="6" t="s">
        <v>3125</v>
      </c>
      <c r="J911" s="11">
        <v>45689</v>
      </c>
      <c r="K911" s="8" t="s">
        <v>18</v>
      </c>
      <c r="L911" s="208">
        <v>45301</v>
      </c>
      <c r="M911" s="13"/>
      <c r="N911" s="13"/>
      <c r="O911" s="13"/>
      <c r="P911" s="14"/>
      <c r="Q911" s="14"/>
    </row>
    <row r="912" spans="1:26" ht="15.6" customHeight="1" thickBot="1" x14ac:dyDescent="0.3">
      <c r="A912" s="15" t="s">
        <v>3128</v>
      </c>
      <c r="B912" s="15" t="s">
        <v>3129</v>
      </c>
      <c r="C912" s="13"/>
      <c r="D912" s="15" t="s">
        <v>3130</v>
      </c>
      <c r="E912" s="17" t="s">
        <v>3127</v>
      </c>
      <c r="F912" s="18">
        <v>79504</v>
      </c>
      <c r="G912" s="15" t="s">
        <v>5295</v>
      </c>
      <c r="H912" s="91" t="s">
        <v>5296</v>
      </c>
      <c r="I912" s="15" t="s">
        <v>3131</v>
      </c>
      <c r="J912" s="19">
        <v>45474</v>
      </c>
      <c r="K912" s="17" t="s">
        <v>18</v>
      </c>
      <c r="L912" s="208">
        <v>45085</v>
      </c>
      <c r="M912" s="13"/>
      <c r="N912" s="13"/>
      <c r="O912" s="13"/>
      <c r="P912" s="14"/>
      <c r="Q912" s="14"/>
    </row>
    <row r="913" spans="1:26" ht="15.6" customHeight="1" thickBot="1" x14ac:dyDescent="0.3">
      <c r="A913" s="15" t="s">
        <v>3132</v>
      </c>
      <c r="B913" s="15" t="s">
        <v>3133</v>
      </c>
      <c r="C913" s="13"/>
      <c r="D913" s="15" t="s">
        <v>3134</v>
      </c>
      <c r="E913" s="17" t="s">
        <v>3127</v>
      </c>
      <c r="F913" s="18" t="s">
        <v>3135</v>
      </c>
      <c r="G913" s="15" t="s">
        <v>3136</v>
      </c>
      <c r="H913" s="26" t="s">
        <v>3137</v>
      </c>
      <c r="I913" s="15" t="s">
        <v>3138</v>
      </c>
      <c r="J913" s="19">
        <v>45536</v>
      </c>
      <c r="K913" s="17" t="s">
        <v>18</v>
      </c>
      <c r="L913" s="208">
        <v>45198</v>
      </c>
      <c r="M913" s="13"/>
      <c r="N913" s="13"/>
      <c r="O913" s="13"/>
      <c r="P913" s="14"/>
      <c r="Q913" s="14"/>
    </row>
    <row r="914" spans="1:26" ht="15.6" customHeight="1" thickBot="1" x14ac:dyDescent="0.3">
      <c r="A914" s="15" t="s">
        <v>3139</v>
      </c>
      <c r="B914" s="15" t="s">
        <v>3140</v>
      </c>
      <c r="C914" s="13"/>
      <c r="D914" s="15" t="s">
        <v>3141</v>
      </c>
      <c r="E914" s="17" t="s">
        <v>3127</v>
      </c>
      <c r="F914" s="18">
        <v>76437</v>
      </c>
      <c r="G914" s="15" t="s">
        <v>5176</v>
      </c>
      <c r="H914" s="5"/>
      <c r="I914" s="15" t="s">
        <v>3142</v>
      </c>
      <c r="J914" s="19">
        <v>45748</v>
      </c>
      <c r="K914" s="17" t="s">
        <v>18</v>
      </c>
      <c r="L914" s="208">
        <v>45369</v>
      </c>
      <c r="M914" s="13"/>
      <c r="N914" s="13"/>
      <c r="O914" s="13"/>
      <c r="P914" s="14"/>
      <c r="Q914" s="14"/>
    </row>
    <row r="915" spans="1:26" ht="15.6" customHeight="1" thickBot="1" x14ac:dyDescent="0.3">
      <c r="A915" s="15" t="s">
        <v>3143</v>
      </c>
      <c r="B915" s="15" t="s">
        <v>3144</v>
      </c>
      <c r="C915" s="13"/>
      <c r="D915" s="15" t="s">
        <v>3145</v>
      </c>
      <c r="E915" s="17" t="s">
        <v>3127</v>
      </c>
      <c r="F915" s="18">
        <v>78832</v>
      </c>
      <c r="G915" s="15" t="s">
        <v>3146</v>
      </c>
      <c r="H915" s="5"/>
      <c r="I915" s="15" t="s">
        <v>3147</v>
      </c>
      <c r="J915" s="19">
        <v>45717</v>
      </c>
      <c r="K915" s="17" t="s">
        <v>18</v>
      </c>
      <c r="L915" s="208">
        <v>45322</v>
      </c>
      <c r="M915" s="13"/>
      <c r="N915" s="13"/>
      <c r="O915" s="13"/>
      <c r="P915" s="14"/>
      <c r="Q915" s="14"/>
    </row>
    <row r="916" spans="1:26" ht="15.6" customHeight="1" thickBot="1" x14ac:dyDescent="0.3">
      <c r="A916" s="15" t="s">
        <v>3148</v>
      </c>
      <c r="B916" s="15" t="s">
        <v>3149</v>
      </c>
      <c r="C916" s="13"/>
      <c r="D916" s="15" t="s">
        <v>3150</v>
      </c>
      <c r="E916" s="17" t="s">
        <v>3127</v>
      </c>
      <c r="F916" s="18" t="s">
        <v>3151</v>
      </c>
      <c r="G916" s="15" t="s">
        <v>3152</v>
      </c>
      <c r="H916" s="26" t="s">
        <v>3153</v>
      </c>
      <c r="I916" s="15" t="s">
        <v>3154</v>
      </c>
      <c r="J916" s="19">
        <v>45505</v>
      </c>
      <c r="K916" s="17" t="s">
        <v>18</v>
      </c>
      <c r="L916" s="208">
        <v>45230</v>
      </c>
      <c r="M916" s="13"/>
      <c r="N916" s="13"/>
      <c r="O916" s="13"/>
      <c r="P916" s="14"/>
      <c r="Q916" s="14"/>
    </row>
    <row r="917" spans="1:26" ht="15.6" customHeight="1" thickBot="1" x14ac:dyDescent="0.3">
      <c r="A917" s="15" t="s">
        <v>3155</v>
      </c>
      <c r="B917" s="130" t="s">
        <v>3156</v>
      </c>
      <c r="C917" s="13"/>
      <c r="D917" s="15" t="s">
        <v>3157</v>
      </c>
      <c r="E917" s="17" t="s">
        <v>3127</v>
      </c>
      <c r="F917" s="18">
        <v>77535</v>
      </c>
      <c r="G917" s="15" t="s">
        <v>3158</v>
      </c>
      <c r="H917" s="5"/>
      <c r="I917" s="15" t="s">
        <v>3159</v>
      </c>
      <c r="J917" s="19">
        <v>45717</v>
      </c>
      <c r="K917" s="17" t="s">
        <v>18</v>
      </c>
      <c r="L917" s="208">
        <v>45330</v>
      </c>
      <c r="M917" s="13"/>
      <c r="N917" s="13"/>
      <c r="O917" s="13"/>
      <c r="P917" s="14"/>
      <c r="Q917" s="14"/>
    </row>
    <row r="918" spans="1:26" ht="15.6" customHeight="1" thickBot="1" x14ac:dyDescent="0.3">
      <c r="A918" s="15" t="s">
        <v>3160</v>
      </c>
      <c r="B918" s="130" t="s">
        <v>3161</v>
      </c>
      <c r="C918" s="13"/>
      <c r="D918" s="15" t="s">
        <v>3162</v>
      </c>
      <c r="E918" s="17" t="s">
        <v>3127</v>
      </c>
      <c r="F918" s="18">
        <v>78114</v>
      </c>
      <c r="G918" s="5"/>
      <c r="H918" s="20"/>
      <c r="I918" s="15" t="s">
        <v>3163</v>
      </c>
      <c r="J918" s="19">
        <v>45292</v>
      </c>
      <c r="K918" s="17" t="s">
        <v>18</v>
      </c>
      <c r="L918" s="208">
        <v>45272</v>
      </c>
      <c r="M918" s="13"/>
      <c r="N918" s="13"/>
      <c r="O918" s="13"/>
      <c r="P918" s="14"/>
      <c r="Q918" s="14"/>
    </row>
    <row r="919" spans="1:26" ht="15.6" customHeight="1" thickBot="1" x14ac:dyDescent="0.3">
      <c r="A919" s="24" t="s">
        <v>3164</v>
      </c>
      <c r="B919" s="114" t="s">
        <v>263</v>
      </c>
      <c r="C919" s="24"/>
      <c r="D919" s="24" t="s">
        <v>3165</v>
      </c>
      <c r="E919" s="30" t="s">
        <v>3127</v>
      </c>
      <c r="F919" s="31" t="s">
        <v>3166</v>
      </c>
      <c r="G919" s="24" t="s">
        <v>3167</v>
      </c>
      <c r="H919" s="20" t="s">
        <v>3168</v>
      </c>
      <c r="I919" s="32" t="s">
        <v>3169</v>
      </c>
      <c r="J919" s="146">
        <v>45505</v>
      </c>
      <c r="K919" s="30" t="s">
        <v>18</v>
      </c>
      <c r="L919" s="45">
        <v>45190</v>
      </c>
      <c r="M919" s="24"/>
      <c r="N919" s="13"/>
      <c r="O919" s="13"/>
      <c r="P919" s="14"/>
      <c r="Q919" s="14"/>
    </row>
    <row r="920" spans="1:26" ht="15.6" customHeight="1" thickBot="1" x14ac:dyDescent="0.3">
      <c r="A920" s="15" t="s">
        <v>3170</v>
      </c>
      <c r="B920" s="100" t="s">
        <v>1841</v>
      </c>
      <c r="C920" s="13"/>
      <c r="D920" s="15" t="s">
        <v>3171</v>
      </c>
      <c r="E920" s="17" t="s">
        <v>3127</v>
      </c>
      <c r="F920" s="18">
        <v>79520</v>
      </c>
      <c r="G920" s="5"/>
      <c r="H920" s="91" t="s">
        <v>5032</v>
      </c>
      <c r="I920" s="15" t="s">
        <v>3172</v>
      </c>
      <c r="J920" s="19">
        <v>45627</v>
      </c>
      <c r="K920" s="17" t="s">
        <v>18</v>
      </c>
      <c r="L920" s="208">
        <v>45230</v>
      </c>
      <c r="M920" s="13"/>
      <c r="N920" s="13"/>
      <c r="O920" s="13"/>
      <c r="P920" s="14"/>
      <c r="Q920" s="14"/>
    </row>
    <row r="921" spans="1:26" ht="15.6" customHeight="1" thickBot="1" x14ac:dyDescent="0.3">
      <c r="A921" s="15" t="s">
        <v>3173</v>
      </c>
      <c r="B921" s="15" t="s">
        <v>3174</v>
      </c>
      <c r="C921" s="13"/>
      <c r="D921" s="15" t="s">
        <v>3175</v>
      </c>
      <c r="E921" s="17" t="s">
        <v>3127</v>
      </c>
      <c r="F921" s="18">
        <v>75446</v>
      </c>
      <c r="G921" s="15" t="s">
        <v>3998</v>
      </c>
      <c r="H921" s="107" t="s">
        <v>3999</v>
      </c>
      <c r="I921" s="15" t="s">
        <v>3176</v>
      </c>
      <c r="J921" s="19">
        <v>45717</v>
      </c>
      <c r="K921" s="17" t="s">
        <v>18</v>
      </c>
      <c r="L921" s="208">
        <v>45322</v>
      </c>
      <c r="M921" s="13"/>
      <c r="N921" s="24"/>
      <c r="O921" s="24"/>
      <c r="P921" s="29"/>
      <c r="Q921" s="29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6" customHeight="1" thickBot="1" x14ac:dyDescent="0.3">
      <c r="A922" s="15" t="s">
        <v>3177</v>
      </c>
      <c r="B922" s="15" t="s">
        <v>5202</v>
      </c>
      <c r="C922" s="13"/>
      <c r="D922" s="15" t="s">
        <v>5203</v>
      </c>
      <c r="E922" s="17" t="s">
        <v>3127</v>
      </c>
      <c r="F922" s="18" t="s">
        <v>5204</v>
      </c>
      <c r="G922" s="15" t="s">
        <v>3178</v>
      </c>
      <c r="H922" s="20" t="str">
        <f>HYPERLINK("mailto:jamf@suddenlinkmail.com","jamf@suddenlinkmail.com")</f>
        <v>jamf@suddenlinkmail.com</v>
      </c>
      <c r="I922" s="15" t="s">
        <v>3179</v>
      </c>
      <c r="J922" s="19">
        <v>45717</v>
      </c>
      <c r="K922" s="17" t="s">
        <v>18</v>
      </c>
      <c r="L922" s="208">
        <v>45342</v>
      </c>
      <c r="M922" s="13"/>
      <c r="N922" s="13"/>
      <c r="O922" s="13"/>
      <c r="P922" s="14"/>
      <c r="Q922" s="14"/>
    </row>
    <row r="923" spans="1:26" ht="15.6" customHeight="1" thickBot="1" x14ac:dyDescent="0.3">
      <c r="A923" s="15" t="s">
        <v>3180</v>
      </c>
      <c r="B923" s="15" t="s">
        <v>1217</v>
      </c>
      <c r="C923" s="13"/>
      <c r="D923" s="15" t="s">
        <v>3181</v>
      </c>
      <c r="E923" s="17" t="s">
        <v>3127</v>
      </c>
      <c r="F923" s="18">
        <v>75846</v>
      </c>
      <c r="G923" s="15" t="s">
        <v>3182</v>
      </c>
      <c r="H923" s="20" t="str">
        <f>HYPERLINK("mailto:cityofjewetttx@yahoo.com","cityofjewetttx@yahoo.com")</f>
        <v>cityofjewetttx@yahoo.com</v>
      </c>
      <c r="I923" s="15" t="s">
        <v>3183</v>
      </c>
      <c r="J923" s="19">
        <v>45566</v>
      </c>
      <c r="K923" s="17" t="s">
        <v>18</v>
      </c>
      <c r="L923" s="208">
        <v>45168</v>
      </c>
      <c r="M923" s="13"/>
      <c r="N923" s="13"/>
      <c r="O923" s="13"/>
      <c r="P923" s="14"/>
      <c r="Q923" s="14"/>
    </row>
    <row r="924" spans="1:26" ht="15.6" customHeight="1" thickBot="1" x14ac:dyDescent="0.3">
      <c r="A924" s="15" t="s">
        <v>3184</v>
      </c>
      <c r="B924" s="15" t="s">
        <v>1732</v>
      </c>
      <c r="C924" s="13"/>
      <c r="D924" s="15" t="s">
        <v>3185</v>
      </c>
      <c r="E924" s="17" t="s">
        <v>3127</v>
      </c>
      <c r="F924" s="18">
        <v>78569</v>
      </c>
      <c r="G924" s="15" t="s">
        <v>3186</v>
      </c>
      <c r="H924" s="20" t="s">
        <v>3187</v>
      </c>
      <c r="I924" s="15" t="s">
        <v>3188</v>
      </c>
      <c r="J924" s="19">
        <v>45474</v>
      </c>
      <c r="K924" s="17" t="s">
        <v>18</v>
      </c>
      <c r="L924" s="208">
        <v>45168</v>
      </c>
      <c r="M924" s="13"/>
      <c r="N924" s="13"/>
      <c r="O924" s="13"/>
      <c r="P924" s="14"/>
      <c r="Q924" s="14"/>
    </row>
    <row r="925" spans="1:26" ht="15.6" customHeight="1" thickBot="1" x14ac:dyDescent="0.3">
      <c r="A925" s="24" t="s">
        <v>3189</v>
      </c>
      <c r="B925" s="24" t="s">
        <v>5013</v>
      </c>
      <c r="C925" s="24"/>
      <c r="D925" s="24" t="s">
        <v>3190</v>
      </c>
      <c r="E925" s="30" t="s">
        <v>3127</v>
      </c>
      <c r="F925" s="31" t="s">
        <v>3191</v>
      </c>
      <c r="G925" s="24" t="s">
        <v>3192</v>
      </c>
      <c r="H925" s="20" t="s">
        <v>3193</v>
      </c>
      <c r="I925" s="32" t="s">
        <v>3194</v>
      </c>
      <c r="J925" s="146">
        <v>45505</v>
      </c>
      <c r="K925" s="30" t="s">
        <v>18</v>
      </c>
      <c r="L925" s="45">
        <v>45180</v>
      </c>
      <c r="M925" s="24"/>
      <c r="N925" s="13"/>
      <c r="O925" s="13"/>
      <c r="P925" s="14"/>
      <c r="Q925" s="14"/>
    </row>
    <row r="926" spans="1:26" ht="15.6" customHeight="1" thickBot="1" x14ac:dyDescent="0.3">
      <c r="A926" s="15" t="s">
        <v>3195</v>
      </c>
      <c r="B926" s="15" t="s">
        <v>1632</v>
      </c>
      <c r="C926" s="15" t="s">
        <v>3196</v>
      </c>
      <c r="D926" s="15" t="s">
        <v>1531</v>
      </c>
      <c r="E926" s="17" t="s">
        <v>3127</v>
      </c>
      <c r="F926" s="18">
        <v>75572</v>
      </c>
      <c r="G926" s="15" t="s">
        <v>3197</v>
      </c>
      <c r="H926" s="20" t="s">
        <v>3198</v>
      </c>
      <c r="I926" s="15" t="s">
        <v>3199</v>
      </c>
      <c r="J926" s="19">
        <v>45717</v>
      </c>
      <c r="K926" s="17" t="s">
        <v>18</v>
      </c>
      <c r="L926" s="208">
        <v>45330</v>
      </c>
      <c r="M926" s="13"/>
      <c r="N926" s="13"/>
      <c r="O926" s="13"/>
      <c r="P926" s="14"/>
      <c r="Q926" s="14"/>
    </row>
    <row r="927" spans="1:26" ht="15.6" customHeight="1" thickBot="1" x14ac:dyDescent="0.3">
      <c r="A927" s="15" t="s">
        <v>3200</v>
      </c>
      <c r="B927" s="15" t="s">
        <v>3201</v>
      </c>
      <c r="C927" s="13" t="s">
        <v>1700</v>
      </c>
      <c r="D927" s="15" t="s">
        <v>3202</v>
      </c>
      <c r="E927" s="17" t="s">
        <v>3127</v>
      </c>
      <c r="F927" s="18" t="s">
        <v>3203</v>
      </c>
      <c r="G927" s="90" t="s">
        <v>4998</v>
      </c>
      <c r="H927" s="91" t="s">
        <v>4999</v>
      </c>
      <c r="I927" s="15" t="s">
        <v>3204</v>
      </c>
      <c r="J927" s="19">
        <v>45505</v>
      </c>
      <c r="K927" s="17" t="s">
        <v>18</v>
      </c>
      <c r="L927" s="208">
        <v>45190</v>
      </c>
      <c r="M927" s="13"/>
      <c r="N927" s="13"/>
      <c r="O927" s="13"/>
      <c r="P927" s="14"/>
      <c r="Q927" s="14"/>
    </row>
    <row r="928" spans="1:26" ht="15.6" customHeight="1" thickBot="1" x14ac:dyDescent="0.3">
      <c r="A928" s="15" t="s">
        <v>3205</v>
      </c>
      <c r="B928" s="15" t="s">
        <v>2100</v>
      </c>
      <c r="C928" s="15"/>
      <c r="D928" s="15" t="s">
        <v>3206</v>
      </c>
      <c r="E928" s="17" t="s">
        <v>3127</v>
      </c>
      <c r="F928" s="18">
        <v>77485</v>
      </c>
      <c r="G928" s="15" t="s">
        <v>3207</v>
      </c>
      <c r="H928" s="20" t="str">
        <f>HYPERLINK("mailto:cityfinance@wallistexas.org","cityfinance@wallistexas.org")</f>
        <v>cityfinance@wallistexas.org</v>
      </c>
      <c r="I928" s="15" t="s">
        <v>3208</v>
      </c>
      <c r="J928" s="19">
        <v>45474</v>
      </c>
      <c r="K928" s="17" t="s">
        <v>18</v>
      </c>
      <c r="L928" s="208">
        <v>45085</v>
      </c>
      <c r="M928" s="13"/>
      <c r="N928" s="13"/>
      <c r="O928" s="13"/>
      <c r="P928" s="14"/>
      <c r="Q928" s="14"/>
    </row>
    <row r="929" spans="1:26" ht="15.6" customHeight="1" thickBot="1" x14ac:dyDescent="0.3">
      <c r="A929" s="15" t="s">
        <v>5455</v>
      </c>
      <c r="B929" s="15" t="s">
        <v>5456</v>
      </c>
      <c r="C929" s="15"/>
      <c r="D929" s="15" t="s">
        <v>1416</v>
      </c>
      <c r="E929" s="17" t="s">
        <v>3127</v>
      </c>
      <c r="F929" s="18" t="s">
        <v>5457</v>
      </c>
      <c r="G929" s="15" t="s">
        <v>5458</v>
      </c>
      <c r="H929" s="91" t="s">
        <v>5459</v>
      </c>
      <c r="I929" s="15" t="s">
        <v>5460</v>
      </c>
      <c r="J929" s="19">
        <v>45717</v>
      </c>
      <c r="K929" s="17" t="s">
        <v>1087</v>
      </c>
      <c r="L929" s="208">
        <v>45337</v>
      </c>
      <c r="M929" s="13"/>
      <c r="N929" s="13"/>
      <c r="O929" s="13"/>
      <c r="P929" s="14"/>
      <c r="Q929" s="14"/>
    </row>
    <row r="930" spans="1:26" ht="15.6" customHeight="1" thickBot="1" x14ac:dyDescent="0.3">
      <c r="A930" s="15" t="s">
        <v>3210</v>
      </c>
      <c r="B930" s="15" t="s">
        <v>3211</v>
      </c>
      <c r="C930" s="13"/>
      <c r="D930" s="15" t="s">
        <v>3212</v>
      </c>
      <c r="E930" s="17" t="s">
        <v>3127</v>
      </c>
      <c r="F930" s="18">
        <v>77833</v>
      </c>
      <c r="G930" s="15" t="s">
        <v>3213</v>
      </c>
      <c r="H930" s="20" t="str">
        <f>HYPERLINK("mailto:jd@faithmission.us","jd@faithmission.us")</f>
        <v>jd@faithmission.us</v>
      </c>
      <c r="I930" s="15" t="s">
        <v>3214</v>
      </c>
      <c r="J930" s="19">
        <v>45474</v>
      </c>
      <c r="K930" s="17" t="s">
        <v>18</v>
      </c>
      <c r="L930" s="208">
        <v>45077</v>
      </c>
      <c r="M930" s="13"/>
      <c r="N930" s="13"/>
      <c r="O930" s="13"/>
      <c r="P930" s="14"/>
      <c r="Q930" s="14"/>
    </row>
    <row r="931" spans="1:26" ht="15.6" customHeight="1" thickBot="1" x14ac:dyDescent="0.3">
      <c r="A931" s="15" t="s">
        <v>3215</v>
      </c>
      <c r="B931" s="15" t="s">
        <v>3216</v>
      </c>
      <c r="C931" s="13"/>
      <c r="D931" s="15" t="s">
        <v>3217</v>
      </c>
      <c r="E931" s="17" t="s">
        <v>3127</v>
      </c>
      <c r="F931" s="18">
        <v>76933</v>
      </c>
      <c r="G931" s="15" t="s">
        <v>3218</v>
      </c>
      <c r="H931" s="20" t="str">
        <f>HYPERLINK("mailto:fortchad@taylortel.com","fortchad@taylortel.com")</f>
        <v>fortchad@taylortel.com</v>
      </c>
      <c r="I931" s="15" t="s">
        <v>3219</v>
      </c>
      <c r="J931" s="19">
        <v>45717</v>
      </c>
      <c r="K931" s="17" t="s">
        <v>18</v>
      </c>
      <c r="L931" s="208">
        <v>45322</v>
      </c>
      <c r="M931" s="13"/>
      <c r="N931" s="13"/>
      <c r="O931" s="13"/>
      <c r="P931" s="14"/>
      <c r="Q931" s="14"/>
    </row>
    <row r="932" spans="1:26" ht="15.6" customHeight="1" thickBot="1" x14ac:dyDescent="0.3">
      <c r="A932" s="15" t="s">
        <v>3220</v>
      </c>
      <c r="B932" s="15" t="s">
        <v>3221</v>
      </c>
      <c r="C932" s="13"/>
      <c r="D932" s="15" t="s">
        <v>3222</v>
      </c>
      <c r="E932" s="17" t="s">
        <v>3127</v>
      </c>
      <c r="F932" s="18">
        <v>76110</v>
      </c>
      <c r="G932" s="15" t="s">
        <v>3223</v>
      </c>
      <c r="H932" s="20" t="str">
        <f>HYPERLINK("mailto:kerwin@fortworthzoo.org","kerwin@fortworthzoo.org")</f>
        <v>kerwin@fortworthzoo.org</v>
      </c>
      <c r="I932" s="15" t="s">
        <v>3224</v>
      </c>
      <c r="J932" s="19">
        <v>45352</v>
      </c>
      <c r="K932" s="17" t="s">
        <v>18</v>
      </c>
      <c r="L932" s="208">
        <v>44970</v>
      </c>
      <c r="M932" s="13"/>
      <c r="N932" s="13"/>
      <c r="O932" s="13"/>
      <c r="P932" s="14"/>
      <c r="Q932" s="14"/>
    </row>
    <row r="933" spans="1:26" ht="15.6" customHeight="1" thickBot="1" x14ac:dyDescent="0.3">
      <c r="A933" s="15" t="s">
        <v>3225</v>
      </c>
      <c r="B933" s="15" t="s">
        <v>3226</v>
      </c>
      <c r="C933" s="13"/>
      <c r="D933" s="15" t="s">
        <v>3227</v>
      </c>
      <c r="E933" s="17" t="s">
        <v>3127</v>
      </c>
      <c r="F933" s="18">
        <v>78061</v>
      </c>
      <c r="G933" s="90" t="s">
        <v>4408</v>
      </c>
      <c r="H933" s="91"/>
      <c r="I933" s="15" t="s">
        <v>3228</v>
      </c>
      <c r="J933" s="19">
        <v>45383</v>
      </c>
      <c r="K933" s="17" t="s">
        <v>18</v>
      </c>
      <c r="L933" s="208">
        <v>45070</v>
      </c>
      <c r="M933" s="13"/>
      <c r="N933" s="13"/>
      <c r="O933" s="13"/>
      <c r="P933" s="14"/>
      <c r="Q933" s="14"/>
    </row>
    <row r="934" spans="1:26" ht="15.6" customHeight="1" thickBot="1" x14ac:dyDescent="0.3">
      <c r="A934" s="15" t="s">
        <v>3229</v>
      </c>
      <c r="B934" s="15" t="s">
        <v>3230</v>
      </c>
      <c r="C934" s="15" t="s">
        <v>3231</v>
      </c>
      <c r="D934" s="15" t="s">
        <v>1269</v>
      </c>
      <c r="E934" s="17" t="s">
        <v>3127</v>
      </c>
      <c r="F934" s="18">
        <v>78358</v>
      </c>
      <c r="G934" s="5" t="s">
        <v>3232</v>
      </c>
      <c r="H934" s="20" t="s">
        <v>3233</v>
      </c>
      <c r="I934" s="15" t="s">
        <v>3234</v>
      </c>
      <c r="J934" s="19">
        <v>45413</v>
      </c>
      <c r="K934" s="17" t="s">
        <v>18</v>
      </c>
      <c r="L934" s="208">
        <v>45027</v>
      </c>
      <c r="M934" s="13"/>
      <c r="N934" s="13"/>
      <c r="O934" s="13"/>
      <c r="P934" s="14"/>
      <c r="Q934" s="14"/>
    </row>
    <row r="935" spans="1:26" ht="15.6" customHeight="1" thickBot="1" x14ac:dyDescent="0.3">
      <c r="A935" s="15" t="s">
        <v>5237</v>
      </c>
      <c r="B935" s="15" t="s">
        <v>5238</v>
      </c>
      <c r="C935" s="15"/>
      <c r="D935" s="15" t="s">
        <v>5239</v>
      </c>
      <c r="E935" s="17" t="s">
        <v>3127</v>
      </c>
      <c r="F935" s="18" t="s">
        <v>5240</v>
      </c>
      <c r="G935" s="5" t="s">
        <v>5243</v>
      </c>
      <c r="H935" s="91" t="s">
        <v>5241</v>
      </c>
      <c r="I935" s="15" t="s">
        <v>5242</v>
      </c>
      <c r="J935" s="19">
        <v>45536</v>
      </c>
      <c r="K935" s="17" t="s">
        <v>1087</v>
      </c>
      <c r="L935" s="208">
        <v>45157</v>
      </c>
      <c r="M935" s="13"/>
      <c r="N935" s="13"/>
      <c r="O935" s="13"/>
      <c r="P935" s="14"/>
      <c r="Q935" s="14"/>
    </row>
    <row r="936" spans="1:26" ht="15.6" customHeight="1" thickBot="1" x14ac:dyDescent="0.3">
      <c r="A936" s="15" t="s">
        <v>3235</v>
      </c>
      <c r="B936" s="15" t="s">
        <v>3236</v>
      </c>
      <c r="C936" s="13"/>
      <c r="D936" s="15" t="s">
        <v>3057</v>
      </c>
      <c r="E936" s="17" t="s">
        <v>3127</v>
      </c>
      <c r="F936" s="18" t="s">
        <v>3237</v>
      </c>
      <c r="G936" s="15" t="s">
        <v>3238</v>
      </c>
      <c r="H936" s="312" t="s">
        <v>3239</v>
      </c>
      <c r="I936" s="15" t="s">
        <v>3240</v>
      </c>
      <c r="J936" s="19">
        <v>45505</v>
      </c>
      <c r="K936" s="17" t="s">
        <v>18</v>
      </c>
      <c r="L936" s="208">
        <v>45180</v>
      </c>
      <c r="M936" s="13"/>
      <c r="N936" s="13"/>
      <c r="O936" s="13"/>
      <c r="P936" s="14"/>
      <c r="Q936" s="14"/>
    </row>
    <row r="937" spans="1:26" ht="15.6" customHeight="1" thickBot="1" x14ac:dyDescent="0.3">
      <c r="A937" s="24" t="s">
        <v>3241</v>
      </c>
      <c r="B937" s="24" t="s">
        <v>3242</v>
      </c>
      <c r="C937" s="24"/>
      <c r="D937" s="24" t="s">
        <v>3243</v>
      </c>
      <c r="E937" s="30" t="s">
        <v>3127</v>
      </c>
      <c r="F937" s="31" t="s">
        <v>3244</v>
      </c>
      <c r="G937" s="24" t="s">
        <v>3245</v>
      </c>
      <c r="H937" s="20"/>
      <c r="I937" s="32" t="s">
        <v>3246</v>
      </c>
      <c r="J937" s="146">
        <v>45870</v>
      </c>
      <c r="K937" s="30" t="s">
        <v>18</v>
      </c>
      <c r="L937" s="45">
        <v>45190</v>
      </c>
      <c r="M937" s="24"/>
      <c r="N937" s="13"/>
      <c r="O937" s="13"/>
      <c r="P937" s="14"/>
      <c r="Q937" s="14"/>
    </row>
    <row r="938" spans="1:26" ht="15.6" customHeight="1" thickBot="1" x14ac:dyDescent="0.3">
      <c r="A938" s="15" t="s">
        <v>3247</v>
      </c>
      <c r="B938" s="15" t="s">
        <v>3248</v>
      </c>
      <c r="C938" s="13"/>
      <c r="D938" s="15" t="s">
        <v>3249</v>
      </c>
      <c r="E938" s="17" t="s">
        <v>3127</v>
      </c>
      <c r="F938" s="18">
        <v>75951</v>
      </c>
      <c r="G938" s="15" t="s">
        <v>3250</v>
      </c>
      <c r="H938" s="20" t="str">
        <f>HYPERLINK("mailto:mark.allen@co.jasper.tx.us","mark.allen@co.jasper.tx.us")</f>
        <v>mark.allen@co.jasper.tx.us</v>
      </c>
      <c r="I938" s="15" t="s">
        <v>3251</v>
      </c>
      <c r="J938" s="19">
        <v>45627</v>
      </c>
      <c r="K938" s="17" t="s">
        <v>18</v>
      </c>
      <c r="L938" s="208">
        <v>45260</v>
      </c>
      <c r="M938" s="13"/>
      <c r="N938" s="13"/>
      <c r="O938" s="13"/>
      <c r="P938" s="14"/>
      <c r="Q938" s="14"/>
    </row>
    <row r="939" spans="1:26" ht="15.6" customHeight="1" thickBot="1" x14ac:dyDescent="0.3">
      <c r="A939" s="15" t="s">
        <v>4641</v>
      </c>
      <c r="B939" s="15" t="s">
        <v>4642</v>
      </c>
      <c r="C939" s="13"/>
      <c r="D939" s="15" t="s">
        <v>4643</v>
      </c>
      <c r="E939" s="17" t="s">
        <v>3127</v>
      </c>
      <c r="F939" s="18" t="s">
        <v>4644</v>
      </c>
      <c r="G939" s="15" t="s">
        <v>4645</v>
      </c>
      <c r="H939" s="91" t="s">
        <v>4646</v>
      </c>
      <c r="I939" s="15" t="s">
        <v>4647</v>
      </c>
      <c r="J939" s="19">
        <v>45658</v>
      </c>
      <c r="K939" s="17" t="s">
        <v>18</v>
      </c>
      <c r="L939" s="208">
        <v>45342</v>
      </c>
      <c r="M939" s="13"/>
      <c r="N939" s="24"/>
      <c r="O939" s="24"/>
      <c r="P939" s="22"/>
      <c r="Q939" s="22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6" customHeight="1" thickBot="1" x14ac:dyDescent="0.3">
      <c r="A940" s="15" t="s">
        <v>3252</v>
      </c>
      <c r="B940" s="15" t="s">
        <v>3253</v>
      </c>
      <c r="C940" s="13"/>
      <c r="D940" s="15" t="s">
        <v>3254</v>
      </c>
      <c r="E940" s="17" t="s">
        <v>3127</v>
      </c>
      <c r="F940" s="18" t="s">
        <v>3255</v>
      </c>
      <c r="G940" s="15" t="s">
        <v>3256</v>
      </c>
      <c r="H940" s="20" t="s">
        <v>3257</v>
      </c>
      <c r="I940" s="15" t="s">
        <v>3258</v>
      </c>
      <c r="J940" s="19">
        <v>45566</v>
      </c>
      <c r="K940" s="17" t="s">
        <v>18</v>
      </c>
      <c r="L940" s="208">
        <v>45244</v>
      </c>
      <c r="M940" s="13"/>
      <c r="N940" s="13"/>
      <c r="O940" s="13"/>
      <c r="P940" s="14"/>
      <c r="Q940" s="14"/>
    </row>
    <row r="941" spans="1:26" ht="15.6" customHeight="1" thickBot="1" x14ac:dyDescent="0.3">
      <c r="A941" s="15" t="s">
        <v>3259</v>
      </c>
      <c r="B941" s="15" t="s">
        <v>3260</v>
      </c>
      <c r="C941" s="13"/>
      <c r="D941" s="15" t="s">
        <v>3126</v>
      </c>
      <c r="E941" s="17" t="s">
        <v>3127</v>
      </c>
      <c r="F941" s="18">
        <v>78257</v>
      </c>
      <c r="G941" s="15" t="s">
        <v>3261</v>
      </c>
      <c r="H941" s="20" t="str">
        <f>HYPERLINK("mailto:hotfireman53@yahoo.com","hotfireman53@yahoo.com")</f>
        <v>hotfireman53@yahoo.com</v>
      </c>
      <c r="I941" s="15" t="s">
        <v>3262</v>
      </c>
      <c r="J941" s="19">
        <v>45352</v>
      </c>
      <c r="K941" s="17" t="s">
        <v>18</v>
      </c>
      <c r="L941" s="208">
        <v>44952</v>
      </c>
      <c r="M941" s="13"/>
      <c r="N941" s="13"/>
      <c r="O941" s="13"/>
      <c r="P941" s="14"/>
      <c r="Q941" s="14"/>
    </row>
    <row r="942" spans="1:26" ht="15.6" customHeight="1" thickBot="1" x14ac:dyDescent="0.3">
      <c r="A942" s="15" t="s">
        <v>3263</v>
      </c>
      <c r="B942" s="15" t="s">
        <v>3012</v>
      </c>
      <c r="C942" s="13"/>
      <c r="D942" s="15" t="s">
        <v>3264</v>
      </c>
      <c r="E942" s="17" t="s">
        <v>3127</v>
      </c>
      <c r="F942" s="18">
        <v>76853</v>
      </c>
      <c r="G942" s="15" t="s">
        <v>3265</v>
      </c>
      <c r="H942" s="5"/>
      <c r="I942" s="15" t="s">
        <v>3266</v>
      </c>
      <c r="J942" s="19">
        <v>45566</v>
      </c>
      <c r="K942" s="17" t="s">
        <v>18</v>
      </c>
      <c r="L942" s="208">
        <v>45190</v>
      </c>
      <c r="M942" s="13"/>
      <c r="N942" s="15"/>
      <c r="O942" s="13"/>
      <c r="P942" s="14"/>
      <c r="Q942" s="14"/>
    </row>
    <row r="943" spans="1:26" ht="15.6" customHeight="1" thickBot="1" x14ac:dyDescent="0.3">
      <c r="A943" s="15" t="s">
        <v>3267</v>
      </c>
      <c r="B943" s="15" t="s">
        <v>511</v>
      </c>
      <c r="C943" s="13"/>
      <c r="D943" s="15" t="s">
        <v>3268</v>
      </c>
      <c r="E943" s="17" t="s">
        <v>3127</v>
      </c>
      <c r="F943" s="18">
        <v>78072</v>
      </c>
      <c r="G943" s="15" t="s">
        <v>3269</v>
      </c>
      <c r="H943" s="20" t="str">
        <f>HYPERLINK("mailto:judge.teal@mcmullencounty.org","judge.teal@mcmullencounty.org")</f>
        <v>judge.teal@mcmullencounty.org</v>
      </c>
      <c r="I943" s="15" t="s">
        <v>3270</v>
      </c>
      <c r="J943" s="19">
        <v>45352</v>
      </c>
      <c r="K943" s="17" t="s">
        <v>18</v>
      </c>
      <c r="L943" s="208">
        <v>44970</v>
      </c>
      <c r="M943" s="13"/>
      <c r="N943" s="13"/>
      <c r="O943" s="13"/>
      <c r="P943" s="14"/>
      <c r="Q943" s="14"/>
    </row>
    <row r="944" spans="1:26" ht="15.6" customHeight="1" thickBot="1" x14ac:dyDescent="0.3">
      <c r="A944" s="15" t="s">
        <v>3271</v>
      </c>
      <c r="B944" s="15" t="s">
        <v>3272</v>
      </c>
      <c r="C944" s="13"/>
      <c r="D944" s="15" t="s">
        <v>3273</v>
      </c>
      <c r="E944" s="17" t="s">
        <v>3127</v>
      </c>
      <c r="F944" s="18" t="s">
        <v>3274</v>
      </c>
      <c r="G944" s="15" t="s">
        <v>3275</v>
      </c>
      <c r="H944" s="91" t="s">
        <v>5220</v>
      </c>
      <c r="I944" s="15" t="s">
        <v>3276</v>
      </c>
      <c r="J944" s="19">
        <v>45352</v>
      </c>
      <c r="K944" s="17" t="s">
        <v>18</v>
      </c>
      <c r="L944" s="208">
        <v>45023</v>
      </c>
      <c r="M944" s="13"/>
      <c r="N944" s="13"/>
      <c r="O944" s="13"/>
      <c r="P944" s="14"/>
      <c r="Q944" s="14"/>
    </row>
    <row r="945" spans="1:17" ht="15.6" customHeight="1" thickBot="1" x14ac:dyDescent="0.3">
      <c r="A945" s="15" t="s">
        <v>3277</v>
      </c>
      <c r="B945" s="15" t="s">
        <v>3278</v>
      </c>
      <c r="C945" s="13"/>
      <c r="D945" s="15" t="s">
        <v>3279</v>
      </c>
      <c r="E945" s="17" t="s">
        <v>3127</v>
      </c>
      <c r="F945" s="18">
        <v>77531</v>
      </c>
      <c r="G945" s="15" t="s">
        <v>3280</v>
      </c>
      <c r="H945" s="91" t="s">
        <v>3468</v>
      </c>
      <c r="I945" s="15" t="s">
        <v>3281</v>
      </c>
      <c r="J945" s="19">
        <v>46143</v>
      </c>
      <c r="K945" s="17" t="s">
        <v>1087</v>
      </c>
      <c r="L945" s="208">
        <v>42478</v>
      </c>
      <c r="M945" s="13"/>
      <c r="N945" s="13"/>
      <c r="O945" s="13"/>
      <c r="P945" s="14"/>
      <c r="Q945" s="14"/>
    </row>
    <row r="946" spans="1:17" ht="15.6" customHeight="1" thickBot="1" x14ac:dyDescent="0.3">
      <c r="A946" s="15" t="s">
        <v>4419</v>
      </c>
      <c r="B946" s="15" t="s">
        <v>3282</v>
      </c>
      <c r="C946" s="13"/>
      <c r="D946" s="15" t="s">
        <v>3283</v>
      </c>
      <c r="E946" s="17" t="s">
        <v>3127</v>
      </c>
      <c r="F946" s="18">
        <v>78059</v>
      </c>
      <c r="G946" s="15" t="s">
        <v>3284</v>
      </c>
      <c r="H946" s="20" t="str">
        <f>HYPERLINK("mailto:nataliavfd@gmail.com","nataliavfd@gmail.com")</f>
        <v>nataliavfd@gmail.com</v>
      </c>
      <c r="I946" s="15" t="s">
        <v>3285</v>
      </c>
      <c r="J946" s="19">
        <v>45352</v>
      </c>
      <c r="K946" s="17" t="s">
        <v>18</v>
      </c>
      <c r="L946" s="208">
        <v>45042</v>
      </c>
      <c r="M946" s="13"/>
      <c r="N946" s="13"/>
      <c r="O946" s="13"/>
      <c r="P946" s="14"/>
      <c r="Q946" s="14"/>
    </row>
    <row r="947" spans="1:17" ht="15.6" customHeight="1" thickBot="1" x14ac:dyDescent="0.3">
      <c r="A947" s="15" t="s">
        <v>3286</v>
      </c>
      <c r="B947" s="15" t="s">
        <v>3287</v>
      </c>
      <c r="C947" s="13"/>
      <c r="D947" s="15" t="s">
        <v>3288</v>
      </c>
      <c r="E947" s="17" t="s">
        <v>3127</v>
      </c>
      <c r="F947" s="18">
        <v>75966</v>
      </c>
      <c r="G947" s="15" t="s">
        <v>3289</v>
      </c>
      <c r="H947" s="21" t="s">
        <v>3290</v>
      </c>
      <c r="I947" s="15" t="s">
        <v>3291</v>
      </c>
      <c r="J947" s="19">
        <v>45627</v>
      </c>
      <c r="K947" s="17" t="s">
        <v>18</v>
      </c>
      <c r="L947" s="208">
        <v>45322</v>
      </c>
      <c r="M947" s="13"/>
      <c r="N947" s="13"/>
      <c r="O947" s="13"/>
      <c r="P947" s="14"/>
      <c r="Q947" s="14"/>
    </row>
    <row r="948" spans="1:17" ht="15.6" customHeight="1" thickBot="1" x14ac:dyDescent="0.3">
      <c r="A948" s="15" t="s">
        <v>3292</v>
      </c>
      <c r="B948" s="15" t="s">
        <v>3293</v>
      </c>
      <c r="C948" s="13"/>
      <c r="D948" s="15" t="s">
        <v>3294</v>
      </c>
      <c r="E948" s="17" t="s">
        <v>3127</v>
      </c>
      <c r="F948" s="18">
        <v>78418</v>
      </c>
      <c r="G948" s="15" t="s">
        <v>3295</v>
      </c>
      <c r="H948" s="20" t="str">
        <f>HYPERLINK("mailto:chiefscott@stx.rr.com","chiefscott@stx.rr.com")</f>
        <v>chiefscott@stx.rr.com</v>
      </c>
      <c r="I948" s="15" t="s">
        <v>3296</v>
      </c>
      <c r="J948" s="19">
        <v>45474</v>
      </c>
      <c r="K948" s="17" t="s">
        <v>18</v>
      </c>
      <c r="L948" s="208">
        <v>45107</v>
      </c>
      <c r="M948" s="13"/>
      <c r="N948" s="13"/>
      <c r="O948" s="13"/>
      <c r="P948" s="14"/>
      <c r="Q948" s="14"/>
    </row>
    <row r="949" spans="1:17" ht="15.6" customHeight="1" thickBot="1" x14ac:dyDescent="0.3">
      <c r="A949" s="15" t="s">
        <v>3297</v>
      </c>
      <c r="B949" s="15" t="s">
        <v>3298</v>
      </c>
      <c r="C949" s="13"/>
      <c r="D949" s="15" t="s">
        <v>3294</v>
      </c>
      <c r="E949" s="17" t="s">
        <v>3127</v>
      </c>
      <c r="F949" s="18" t="s">
        <v>3299</v>
      </c>
      <c r="G949" s="15" t="s">
        <v>3300</v>
      </c>
      <c r="H949" s="20" t="s">
        <v>3301</v>
      </c>
      <c r="I949" s="15" t="s">
        <v>3302</v>
      </c>
      <c r="J949" s="19">
        <v>45505</v>
      </c>
      <c r="K949" s="17" t="s">
        <v>18</v>
      </c>
      <c r="L949" s="208">
        <v>45107</v>
      </c>
      <c r="M949" s="13"/>
      <c r="N949" s="13"/>
      <c r="O949" s="13"/>
      <c r="P949" s="14"/>
      <c r="Q949" s="14"/>
    </row>
    <row r="950" spans="1:17" ht="15.6" customHeight="1" thickBot="1" x14ac:dyDescent="0.3">
      <c r="A950" s="15" t="s">
        <v>3303</v>
      </c>
      <c r="B950" s="15" t="s">
        <v>3304</v>
      </c>
      <c r="C950" s="13"/>
      <c r="D950" s="15" t="s">
        <v>3305</v>
      </c>
      <c r="E950" s="17" t="s">
        <v>3127</v>
      </c>
      <c r="F950" s="18">
        <v>77514</v>
      </c>
      <c r="G950" s="15" t="s">
        <v>5429</v>
      </c>
      <c r="H950" s="91" t="s">
        <v>5430</v>
      </c>
      <c r="I950" s="15" t="s">
        <v>3306</v>
      </c>
      <c r="J950" s="19">
        <v>45627</v>
      </c>
      <c r="K950" s="17" t="s">
        <v>18</v>
      </c>
      <c r="L950" s="208">
        <v>45322</v>
      </c>
      <c r="M950" s="13"/>
      <c r="N950" s="13"/>
      <c r="O950" s="13"/>
      <c r="P950" s="14"/>
      <c r="Q950" s="14"/>
    </row>
    <row r="951" spans="1:17" ht="15.6" customHeight="1" thickBot="1" x14ac:dyDescent="0.3">
      <c r="A951" s="15" t="s">
        <v>3307</v>
      </c>
      <c r="B951" s="15" t="s">
        <v>3308</v>
      </c>
      <c r="C951" s="13"/>
      <c r="D951" s="15" t="s">
        <v>3273</v>
      </c>
      <c r="E951" s="17" t="s">
        <v>3127</v>
      </c>
      <c r="F951" s="18">
        <v>79092</v>
      </c>
      <c r="G951" s="15" t="s">
        <v>5521</v>
      </c>
      <c r="H951" s="91" t="s">
        <v>5520</v>
      </c>
      <c r="I951" s="15" t="s">
        <v>3309</v>
      </c>
      <c r="J951" s="19">
        <v>45748</v>
      </c>
      <c r="K951" s="17" t="s">
        <v>18</v>
      </c>
      <c r="L951" s="208">
        <v>45369</v>
      </c>
      <c r="M951" s="13"/>
      <c r="N951" s="13"/>
      <c r="O951" s="13"/>
      <c r="P951" s="14"/>
      <c r="Q951" s="14"/>
    </row>
    <row r="952" spans="1:17" ht="15.6" customHeight="1" thickBot="1" x14ac:dyDescent="0.3">
      <c r="A952" s="15" t="s">
        <v>3311</v>
      </c>
      <c r="B952" s="15" t="s">
        <v>3312</v>
      </c>
      <c r="C952" s="13"/>
      <c r="D952" s="15" t="s">
        <v>3227</v>
      </c>
      <c r="E952" s="17" t="s">
        <v>3127</v>
      </c>
      <c r="F952" s="18">
        <v>78061</v>
      </c>
      <c r="G952" s="15" t="s">
        <v>3313</v>
      </c>
      <c r="H952" s="20" t="str">
        <f>HYPERLINK("mailto:nobert.rodriguez@pearsallisd.org","nobert.rodriguez@pearsallisd.org")</f>
        <v>nobert.rodriguez@pearsallisd.org</v>
      </c>
      <c r="I952" s="15" t="s">
        <v>3314</v>
      </c>
      <c r="J952" s="19">
        <v>45383</v>
      </c>
      <c r="K952" s="17" t="s">
        <v>18</v>
      </c>
      <c r="L952" s="208">
        <v>45061</v>
      </c>
      <c r="M952" s="13" t="s">
        <v>4439</v>
      </c>
      <c r="N952" s="13"/>
      <c r="O952" s="13"/>
      <c r="P952" s="14"/>
      <c r="Q952" s="14"/>
    </row>
    <row r="953" spans="1:17" ht="15.6" customHeight="1" thickBot="1" x14ac:dyDescent="0.3">
      <c r="A953" s="15" t="s">
        <v>3315</v>
      </c>
      <c r="B953" s="15" t="s">
        <v>3316</v>
      </c>
      <c r="C953" s="13"/>
      <c r="D953" s="15" t="s">
        <v>3317</v>
      </c>
      <c r="E953" s="17" t="s">
        <v>3127</v>
      </c>
      <c r="F953" s="18">
        <v>78577</v>
      </c>
      <c r="G953" s="15" t="s">
        <v>4851</v>
      </c>
      <c r="H953" s="91" t="s">
        <v>4852</v>
      </c>
      <c r="I953" s="15" t="s">
        <v>4853</v>
      </c>
      <c r="J953" s="19">
        <v>45444</v>
      </c>
      <c r="K953" s="17" t="s">
        <v>18</v>
      </c>
      <c r="L953" s="208">
        <v>45061</v>
      </c>
      <c r="M953" s="13"/>
      <c r="N953" s="13"/>
      <c r="O953" s="13"/>
      <c r="P953" s="14"/>
      <c r="Q953" s="14"/>
    </row>
    <row r="954" spans="1:17" ht="15.6" customHeight="1" thickBot="1" x14ac:dyDescent="0.3">
      <c r="A954" s="15" t="s">
        <v>5437</v>
      </c>
      <c r="B954" s="15" t="s">
        <v>5436</v>
      </c>
      <c r="C954" s="13"/>
      <c r="D954" s="15" t="s">
        <v>5435</v>
      </c>
      <c r="E954" s="17" t="s">
        <v>3127</v>
      </c>
      <c r="F954" s="18" t="s">
        <v>5434</v>
      </c>
      <c r="G954" s="15" t="s">
        <v>5433</v>
      </c>
      <c r="H954" s="110" t="s">
        <v>5432</v>
      </c>
      <c r="I954" s="15" t="s">
        <v>5431</v>
      </c>
      <c r="J954" s="19">
        <v>45627</v>
      </c>
      <c r="K954" s="17" t="s">
        <v>18</v>
      </c>
      <c r="L954" s="208">
        <v>45322</v>
      </c>
      <c r="M954" s="13"/>
      <c r="N954" s="13"/>
      <c r="O954" s="13"/>
      <c r="P954" s="14"/>
      <c r="Q954" s="14"/>
    </row>
    <row r="955" spans="1:17" ht="15.6" customHeight="1" thickBot="1" x14ac:dyDescent="0.3">
      <c r="A955" s="15" t="s">
        <v>5289</v>
      </c>
      <c r="B955" s="15" t="s">
        <v>5290</v>
      </c>
      <c r="C955" s="13"/>
      <c r="D955" s="15" t="s">
        <v>3222</v>
      </c>
      <c r="E955" s="17" t="s">
        <v>3127</v>
      </c>
      <c r="F955" s="18" t="s">
        <v>5291</v>
      </c>
      <c r="G955" s="130" t="s">
        <v>5292</v>
      </c>
      <c r="H955" s="147" t="s">
        <v>5293</v>
      </c>
      <c r="I955" s="15" t="s">
        <v>5294</v>
      </c>
      <c r="J955" s="19">
        <v>45597</v>
      </c>
      <c r="K955" s="17" t="s">
        <v>1087</v>
      </c>
      <c r="L955" s="208">
        <v>45231</v>
      </c>
      <c r="M955" s="13"/>
      <c r="N955" s="13"/>
      <c r="O955" s="13"/>
      <c r="P955" s="14"/>
      <c r="Q955" s="14"/>
    </row>
    <row r="956" spans="1:17" ht="15.6" customHeight="1" thickBot="1" x14ac:dyDescent="0.3">
      <c r="A956" s="15" t="s">
        <v>3318</v>
      </c>
      <c r="B956" s="15" t="s">
        <v>3319</v>
      </c>
      <c r="C956" s="13"/>
      <c r="D956" s="15" t="s">
        <v>3320</v>
      </c>
      <c r="E956" s="17" t="s">
        <v>3127</v>
      </c>
      <c r="F956" s="18" t="s">
        <v>3321</v>
      </c>
      <c r="G956" s="15"/>
      <c r="H956" s="20"/>
      <c r="I956" s="15" t="s">
        <v>3322</v>
      </c>
      <c r="J956" s="19">
        <v>45566</v>
      </c>
      <c r="K956" s="17" t="s">
        <v>18</v>
      </c>
      <c r="L956" s="208">
        <v>45190</v>
      </c>
      <c r="M956" s="13"/>
      <c r="N956" s="13"/>
      <c r="O956" s="13"/>
      <c r="P956" s="14"/>
      <c r="Q956" s="14"/>
    </row>
    <row r="957" spans="1:17" ht="15.6" customHeight="1" thickBot="1" x14ac:dyDescent="0.3">
      <c r="A957" s="15" t="s">
        <v>3323</v>
      </c>
      <c r="B957" s="15" t="s">
        <v>3324</v>
      </c>
      <c r="C957" s="13"/>
      <c r="D957" s="15" t="s">
        <v>1416</v>
      </c>
      <c r="E957" s="17" t="s">
        <v>3127</v>
      </c>
      <c r="F957" s="18" t="s">
        <v>3325</v>
      </c>
      <c r="G957" s="15" t="s">
        <v>3326</v>
      </c>
      <c r="H957" s="20" t="str">
        <f>HYPERLINK("mailto:president@southeastvfd.com","president@southeastvfd.com")</f>
        <v>president@southeastvfd.com</v>
      </c>
      <c r="I957" s="15" t="s">
        <v>3327</v>
      </c>
      <c r="J957" s="19">
        <v>45689</v>
      </c>
      <c r="K957" s="17" t="s">
        <v>18</v>
      </c>
      <c r="L957" s="208">
        <v>45315</v>
      </c>
      <c r="M957" s="102"/>
      <c r="N957" s="102"/>
      <c r="O957" s="102"/>
      <c r="P957" s="115"/>
      <c r="Q957" s="115"/>
    </row>
    <row r="958" spans="1:17" ht="15.6" customHeight="1" thickBot="1" x14ac:dyDescent="0.3">
      <c r="A958" s="15" t="s">
        <v>3328</v>
      </c>
      <c r="B958" s="15" t="s">
        <v>3329</v>
      </c>
      <c r="C958" s="13" t="s">
        <v>3330</v>
      </c>
      <c r="D958" s="15" t="s">
        <v>3331</v>
      </c>
      <c r="E958" s="17" t="s">
        <v>3127</v>
      </c>
      <c r="F958" s="18" t="s">
        <v>3332</v>
      </c>
      <c r="G958" s="15" t="s">
        <v>3333</v>
      </c>
      <c r="H958" s="20" t="s">
        <v>3334</v>
      </c>
      <c r="I958" s="15" t="s">
        <v>3335</v>
      </c>
      <c r="J958" s="19">
        <v>45505</v>
      </c>
      <c r="K958" s="17" t="s">
        <v>18</v>
      </c>
      <c r="L958" s="208">
        <v>45190</v>
      </c>
      <c r="P958" s="321"/>
      <c r="Q958" s="321"/>
    </row>
    <row r="959" spans="1:17" ht="15.6" customHeight="1" thickBot="1" x14ac:dyDescent="0.3">
      <c r="A959" s="15" t="s">
        <v>3336</v>
      </c>
      <c r="B959" s="15" t="s">
        <v>3337</v>
      </c>
      <c r="C959" s="13"/>
      <c r="D959" s="15" t="s">
        <v>3126</v>
      </c>
      <c r="E959" s="17" t="s">
        <v>3127</v>
      </c>
      <c r="F959" s="18">
        <v>78214</v>
      </c>
      <c r="G959" s="15" t="s">
        <v>3338</v>
      </c>
      <c r="H959" s="20" t="str">
        <f>HYPERLINK("mailto:texasair@stic.net","texasair@stic.net")</f>
        <v>texasair@stic.net</v>
      </c>
      <c r="I959" s="15" t="s">
        <v>3339</v>
      </c>
      <c r="J959" s="19">
        <v>45717</v>
      </c>
      <c r="K959" s="17" t="s">
        <v>18</v>
      </c>
      <c r="L959" s="208">
        <v>45330</v>
      </c>
      <c r="M959" s="13"/>
      <c r="N959" s="13"/>
      <c r="O959" s="13"/>
      <c r="P959" s="14"/>
      <c r="Q959" s="14"/>
    </row>
    <row r="960" spans="1:17" ht="15.6" customHeight="1" thickBot="1" x14ac:dyDescent="0.3">
      <c r="A960" s="15" t="s">
        <v>3340</v>
      </c>
      <c r="B960" s="15" t="s">
        <v>3341</v>
      </c>
      <c r="C960" s="13"/>
      <c r="D960" s="15" t="s">
        <v>3342</v>
      </c>
      <c r="E960" s="17" t="s">
        <v>3127</v>
      </c>
      <c r="F960" s="18">
        <v>76273</v>
      </c>
      <c r="G960" s="15" t="s">
        <v>4105</v>
      </c>
      <c r="H960" s="301" t="s">
        <v>5236</v>
      </c>
      <c r="I960" s="15" t="s">
        <v>3343</v>
      </c>
      <c r="J960" s="19">
        <v>45566</v>
      </c>
      <c r="K960" s="17" t="s">
        <v>18</v>
      </c>
      <c r="L960" s="208">
        <v>45168</v>
      </c>
      <c r="M960" s="13"/>
      <c r="N960" s="13"/>
      <c r="O960" s="13"/>
      <c r="P960" s="14"/>
      <c r="Q960" s="14"/>
    </row>
    <row r="961" spans="1:17" ht="15.6" customHeight="1" thickBot="1" x14ac:dyDescent="0.3">
      <c r="A961" s="90" t="s">
        <v>4018</v>
      </c>
      <c r="B961" s="90" t="s">
        <v>1748</v>
      </c>
      <c r="C961" s="98"/>
      <c r="D961" s="90" t="s">
        <v>4017</v>
      </c>
      <c r="E961" s="95" t="s">
        <v>3127</v>
      </c>
      <c r="F961" s="97">
        <v>78024</v>
      </c>
      <c r="G961" s="90" t="s">
        <v>4016</v>
      </c>
      <c r="H961" s="110" t="str">
        <f>HYPERLINK("mailto:llgclj@ktc.com","llgclj@ktc.com")</f>
        <v>llgclj@ktc.com</v>
      </c>
      <c r="I961" s="90" t="s">
        <v>4019</v>
      </c>
      <c r="J961" s="96">
        <v>45689</v>
      </c>
      <c r="K961" s="95" t="s">
        <v>18</v>
      </c>
      <c r="L961" s="211">
        <v>45330</v>
      </c>
      <c r="M961" s="122"/>
      <c r="N961" s="122"/>
      <c r="O961" s="122"/>
      <c r="P961" s="113"/>
      <c r="Q961" s="113"/>
    </row>
    <row r="962" spans="1:17" ht="15.6" customHeight="1" thickBot="1" x14ac:dyDescent="0.3">
      <c r="A962" s="15" t="s">
        <v>3344</v>
      </c>
      <c r="B962" s="13" t="s">
        <v>3345</v>
      </c>
      <c r="C962" s="13"/>
      <c r="D962" s="15" t="s">
        <v>3310</v>
      </c>
      <c r="E962" s="17" t="s">
        <v>3127</v>
      </c>
      <c r="F962" s="18" t="s">
        <v>3346</v>
      </c>
      <c r="G962" s="15" t="s">
        <v>3347</v>
      </c>
      <c r="H962" s="91" t="s">
        <v>5140</v>
      </c>
      <c r="I962" s="15" t="s">
        <v>5141</v>
      </c>
      <c r="J962" s="19">
        <v>45689</v>
      </c>
      <c r="K962" s="17" t="s">
        <v>18</v>
      </c>
      <c r="L962" s="208">
        <v>45342</v>
      </c>
      <c r="N962" s="130"/>
      <c r="P962" s="321"/>
      <c r="Q962" s="321"/>
    </row>
    <row r="963" spans="1:17" ht="15.6" customHeight="1" thickBot="1" x14ac:dyDescent="0.3">
      <c r="A963" s="15" t="s">
        <v>3348</v>
      </c>
      <c r="B963" s="15" t="s">
        <v>3349</v>
      </c>
      <c r="C963" s="13"/>
      <c r="D963" s="15" t="s">
        <v>3350</v>
      </c>
      <c r="E963" s="17" t="s">
        <v>3127</v>
      </c>
      <c r="F963" s="97" t="s">
        <v>3729</v>
      </c>
      <c r="G963" s="15" t="s">
        <v>3351</v>
      </c>
      <c r="H963" s="20" t="str">
        <f>HYPERLINK("mailto:lbellows@nctc.edu","lbellows@nctc.edu")</f>
        <v>lbellows@nctc.edu</v>
      </c>
      <c r="I963" s="15" t="s">
        <v>3352</v>
      </c>
      <c r="J963" s="19">
        <v>45413</v>
      </c>
      <c r="K963" s="17" t="s">
        <v>18</v>
      </c>
      <c r="L963" s="208">
        <v>45085</v>
      </c>
      <c r="M963" s="13"/>
      <c r="N963" s="13"/>
      <c r="O963" s="13"/>
      <c r="P963" s="14"/>
      <c r="Q963" s="14"/>
    </row>
    <row r="964" spans="1:17" ht="15.6" customHeight="1" thickBot="1" x14ac:dyDescent="0.3">
      <c r="A964" s="15" t="s">
        <v>3353</v>
      </c>
      <c r="B964" s="15" t="s">
        <v>3354</v>
      </c>
      <c r="C964" s="13"/>
      <c r="D964" s="15" t="s">
        <v>3355</v>
      </c>
      <c r="E964" s="17" t="s">
        <v>3127</v>
      </c>
      <c r="F964" s="18" t="s">
        <v>3356</v>
      </c>
      <c r="G964" s="15" t="s">
        <v>3357</v>
      </c>
      <c r="H964" s="20" t="s">
        <v>3358</v>
      </c>
      <c r="I964" s="15" t="s">
        <v>3359</v>
      </c>
      <c r="J964" s="19">
        <v>45505</v>
      </c>
      <c r="K964" s="17" t="s">
        <v>18</v>
      </c>
      <c r="L964" s="208">
        <v>45238</v>
      </c>
      <c r="M964" s="13"/>
      <c r="N964" s="13"/>
      <c r="O964" s="13"/>
      <c r="P964" s="14"/>
      <c r="Q964" s="14"/>
    </row>
    <row r="965" spans="1:17" ht="15.6" customHeight="1" thickBot="1" x14ac:dyDescent="0.3">
      <c r="A965" s="15" t="s">
        <v>3360</v>
      </c>
      <c r="B965" s="15" t="s">
        <v>2633</v>
      </c>
      <c r="C965" s="15" t="s">
        <v>3361</v>
      </c>
      <c r="D965" s="15" t="s">
        <v>1269</v>
      </c>
      <c r="E965" s="17" t="s">
        <v>3127</v>
      </c>
      <c r="F965" s="18">
        <v>78358</v>
      </c>
      <c r="G965" s="15"/>
      <c r="H965" s="20"/>
      <c r="I965" s="15" t="s">
        <v>3362</v>
      </c>
      <c r="J965" s="19">
        <v>45383</v>
      </c>
      <c r="K965" s="17" t="s">
        <v>18</v>
      </c>
      <c r="L965" s="208">
        <v>44992</v>
      </c>
      <c r="M965" s="13"/>
      <c r="N965" s="13"/>
      <c r="O965" s="13"/>
      <c r="P965" s="14"/>
      <c r="Q965" s="14"/>
    </row>
    <row r="966" spans="1:17" ht="15.6" customHeight="1" thickBot="1" x14ac:dyDescent="0.3">
      <c r="A966" s="15" t="s">
        <v>3363</v>
      </c>
      <c r="B966" s="15" t="s">
        <v>3364</v>
      </c>
      <c r="C966" s="13"/>
      <c r="D966" s="15" t="s">
        <v>3365</v>
      </c>
      <c r="E966" s="17" t="s">
        <v>3127</v>
      </c>
      <c r="F966" s="18">
        <v>76491</v>
      </c>
      <c r="G966" s="15" t="s">
        <v>3366</v>
      </c>
      <c r="H966" s="5"/>
      <c r="I966" s="5"/>
      <c r="J966" s="19">
        <v>45505</v>
      </c>
      <c r="K966" s="17" t="s">
        <v>18</v>
      </c>
      <c r="L966" s="208">
        <v>45157</v>
      </c>
      <c r="M966" s="13"/>
      <c r="N966" s="13"/>
      <c r="O966" s="13"/>
      <c r="P966" s="14"/>
      <c r="Q966" s="14"/>
    </row>
    <row r="967" spans="1:17" ht="15.6" customHeight="1" thickBot="1" x14ac:dyDescent="0.3">
      <c r="A967" s="15" t="s">
        <v>4660</v>
      </c>
      <c r="B967" s="15" t="s">
        <v>4659</v>
      </c>
      <c r="C967" s="13"/>
      <c r="D967" s="15" t="s">
        <v>4658</v>
      </c>
      <c r="E967" s="17" t="s">
        <v>3127</v>
      </c>
      <c r="F967" s="18" t="s">
        <v>4657</v>
      </c>
      <c r="G967" s="15" t="s">
        <v>4661</v>
      </c>
      <c r="H967" s="172" t="s">
        <v>5283</v>
      </c>
      <c r="I967" s="5" t="s">
        <v>4656</v>
      </c>
      <c r="J967" s="19">
        <v>45566</v>
      </c>
      <c r="K967" s="17" t="s">
        <v>18</v>
      </c>
      <c r="L967" s="208">
        <v>45230</v>
      </c>
      <c r="P967" s="321"/>
      <c r="Q967" s="321"/>
    </row>
    <row r="968" spans="1:17" ht="15.6" customHeight="1" thickBot="1" x14ac:dyDescent="0.3">
      <c r="A968" s="15" t="s">
        <v>3367</v>
      </c>
      <c r="B968" s="15" t="s">
        <v>3368</v>
      </c>
      <c r="C968" s="13"/>
      <c r="D968" s="15" t="s">
        <v>3369</v>
      </c>
      <c r="E968" s="17" t="s">
        <v>3127</v>
      </c>
      <c r="F968" s="18">
        <v>77805</v>
      </c>
      <c r="G968" s="15" t="s">
        <v>3671</v>
      </c>
      <c r="H968" s="91"/>
      <c r="I968" s="15" t="s">
        <v>3370</v>
      </c>
      <c r="J968" s="19">
        <v>45717</v>
      </c>
      <c r="K968" s="17" t="s">
        <v>18</v>
      </c>
      <c r="L968" s="208">
        <v>45342</v>
      </c>
      <c r="M968" s="13"/>
      <c r="N968" s="13"/>
      <c r="O968" s="13"/>
      <c r="P968" s="14"/>
      <c r="Q968" s="14"/>
    </row>
    <row r="969" spans="1:17" ht="15.6" customHeight="1" thickBot="1" x14ac:dyDescent="0.3">
      <c r="A969" s="15" t="s">
        <v>3371</v>
      </c>
      <c r="B969" s="15" t="s">
        <v>3372</v>
      </c>
      <c r="C969" s="13"/>
      <c r="D969" s="15" t="s">
        <v>3294</v>
      </c>
      <c r="E969" s="17" t="s">
        <v>3127</v>
      </c>
      <c r="F969" s="18">
        <v>78418</v>
      </c>
      <c r="G969" s="15" t="s">
        <v>3373</v>
      </c>
      <c r="H969" s="20" t="str">
        <f>HYPERLINK("mailto:rusty@usslexington.com","rusty@usslexington.com")</f>
        <v>rusty@usslexington.com</v>
      </c>
      <c r="I969" s="15" t="s">
        <v>3374</v>
      </c>
      <c r="J969" s="19">
        <v>45717</v>
      </c>
      <c r="K969" s="17" t="s">
        <v>18</v>
      </c>
      <c r="L969" s="208">
        <v>45309</v>
      </c>
      <c r="M969" s="13"/>
      <c r="N969" s="13"/>
      <c r="O969" s="13"/>
      <c r="P969" s="14"/>
      <c r="Q969" s="14"/>
    </row>
    <row r="970" spans="1:17" ht="15.6" customHeight="1" thickBot="1" x14ac:dyDescent="0.3">
      <c r="A970" s="15" t="s">
        <v>3375</v>
      </c>
      <c r="B970" s="15" t="s">
        <v>3376</v>
      </c>
      <c r="C970" s="13"/>
      <c r="D970" s="15" t="s">
        <v>162</v>
      </c>
      <c r="E970" s="17" t="s">
        <v>3127</v>
      </c>
      <c r="F970" s="18">
        <v>76234</v>
      </c>
      <c r="G970" s="15" t="s">
        <v>3377</v>
      </c>
      <c r="H970" s="20" t="str">
        <f>HYPERLINK("mailto:auditor@co.wise.tx.us","auditor@co.wise.tx.us")</f>
        <v>auditor@co.wise.tx.us</v>
      </c>
      <c r="I970" s="15" t="s">
        <v>3378</v>
      </c>
      <c r="J970" s="19">
        <v>45627</v>
      </c>
      <c r="K970" s="17" t="s">
        <v>18</v>
      </c>
      <c r="L970" s="208">
        <v>45230</v>
      </c>
      <c r="M970" s="13"/>
      <c r="N970" s="13"/>
      <c r="O970" s="13"/>
      <c r="P970" s="14"/>
      <c r="Q970" s="14"/>
    </row>
    <row r="971" spans="1:17" ht="15.6" customHeight="1" thickBot="1" x14ac:dyDescent="0.3">
      <c r="A971" s="6" t="s">
        <v>5248</v>
      </c>
      <c r="B971" s="6" t="s">
        <v>5247</v>
      </c>
      <c r="C971" s="7"/>
      <c r="D971" s="6" t="s">
        <v>5246</v>
      </c>
      <c r="E971" s="8" t="s">
        <v>3379</v>
      </c>
      <c r="F971" s="9">
        <v>23884</v>
      </c>
      <c r="G971" s="6" t="s">
        <v>5245</v>
      </c>
      <c r="H971" s="272" t="str">
        <f>HYPERLINK("mailto:jparham@sussex.k12.va.us","jparham@sussex.k12.va.us")</f>
        <v>jparham@sussex.k12.va.us</v>
      </c>
      <c r="I971" s="6" t="s">
        <v>5244</v>
      </c>
      <c r="J971" s="11">
        <v>45383</v>
      </c>
      <c r="K971" s="8" t="s">
        <v>18</v>
      </c>
      <c r="L971" s="208">
        <v>45157</v>
      </c>
      <c r="M971" s="13"/>
      <c r="N971" s="13"/>
      <c r="O971" s="13"/>
      <c r="P971" s="14"/>
      <c r="Q971" s="14"/>
    </row>
    <row r="972" spans="1:17" ht="15.6" customHeight="1" thickBot="1" x14ac:dyDescent="0.3">
      <c r="A972" s="15" t="s">
        <v>4932</v>
      </c>
      <c r="B972" s="15" t="s">
        <v>3382</v>
      </c>
      <c r="C972" s="13"/>
      <c r="D972" s="15" t="s">
        <v>3383</v>
      </c>
      <c r="E972" s="17" t="s">
        <v>3381</v>
      </c>
      <c r="F972" s="18" t="s">
        <v>3384</v>
      </c>
      <c r="G972" s="15" t="s">
        <v>3385</v>
      </c>
      <c r="H972" s="91" t="s">
        <v>3742</v>
      </c>
      <c r="I972" s="15" t="s">
        <v>3386</v>
      </c>
      <c r="J972" s="19">
        <v>45444</v>
      </c>
      <c r="K972" s="17" t="s">
        <v>18</v>
      </c>
      <c r="L972" s="208">
        <v>45190</v>
      </c>
      <c r="M972" s="13"/>
      <c r="N972" s="13"/>
      <c r="O972" s="13"/>
      <c r="P972" s="14"/>
      <c r="Q972" s="14"/>
    </row>
    <row r="973" spans="1:17" ht="15.6" customHeight="1" thickBot="1" x14ac:dyDescent="0.3">
      <c r="A973" s="15" t="s">
        <v>3387</v>
      </c>
      <c r="B973" s="15" t="s">
        <v>3388</v>
      </c>
      <c r="C973" s="13"/>
      <c r="D973" s="15" t="s">
        <v>3389</v>
      </c>
      <c r="E973" s="17" t="s">
        <v>3381</v>
      </c>
      <c r="F973" s="18" t="s">
        <v>3390</v>
      </c>
      <c r="G973" s="5"/>
      <c r="H973" s="312" t="str">
        <f>HYPERLINK("mailto:derbyza@derbyvt.org","derbyza@derbyvt.org")</f>
        <v>derbyza@derbyvt.org</v>
      </c>
      <c r="I973" s="15" t="s">
        <v>3391</v>
      </c>
      <c r="J973" s="19">
        <v>45627</v>
      </c>
      <c r="K973" s="17" t="s">
        <v>18</v>
      </c>
      <c r="L973" s="208">
        <v>45330</v>
      </c>
      <c r="M973" s="13"/>
      <c r="N973" s="13"/>
      <c r="O973" s="13"/>
      <c r="P973" s="14"/>
      <c r="Q973" s="14"/>
    </row>
    <row r="974" spans="1:17" ht="15.6" customHeight="1" thickBot="1" x14ac:dyDescent="0.3">
      <c r="A974" s="15" t="s">
        <v>3392</v>
      </c>
      <c r="B974" s="15" t="s">
        <v>3393</v>
      </c>
      <c r="C974" s="13"/>
      <c r="D974" s="15" t="s">
        <v>3394</v>
      </c>
      <c r="E974" s="17" t="s">
        <v>3381</v>
      </c>
      <c r="F974" s="18">
        <v>5773</v>
      </c>
      <c r="G974" s="15" t="s">
        <v>3395</v>
      </c>
      <c r="H974" s="20" t="str">
        <f>HYPERLINK("mailto:tinmouthtown@vermontel.net","tinmouthtown@vermontel.net")</f>
        <v>tinmouthtown@vermontel.net</v>
      </c>
      <c r="I974" s="15" t="s">
        <v>3396</v>
      </c>
      <c r="J974" s="19">
        <v>45413</v>
      </c>
      <c r="K974" s="17" t="s">
        <v>18</v>
      </c>
      <c r="L974" s="208">
        <v>45027</v>
      </c>
      <c r="M974" s="13"/>
      <c r="N974" s="13"/>
      <c r="O974" s="13"/>
      <c r="P974" s="14"/>
      <c r="Q974" s="14"/>
    </row>
    <row r="975" spans="1:17" ht="15.6" customHeight="1" thickBot="1" x14ac:dyDescent="0.3">
      <c r="A975" s="15" t="s">
        <v>3397</v>
      </c>
      <c r="B975" s="15" t="s">
        <v>3398</v>
      </c>
      <c r="C975" s="13"/>
      <c r="D975" s="15" t="s">
        <v>3399</v>
      </c>
      <c r="E975" s="17" t="s">
        <v>3381</v>
      </c>
      <c r="F975" s="18">
        <v>5403</v>
      </c>
      <c r="G975" s="15" t="s">
        <v>3400</v>
      </c>
      <c r="H975" s="312" t="str">
        <f>HYPERLINK("mailto:office@flyvfa.org","office@flyvfa.org")</f>
        <v>office@flyvfa.org</v>
      </c>
      <c r="I975" s="15" t="s">
        <v>3401</v>
      </c>
      <c r="J975" s="19">
        <v>45597</v>
      </c>
      <c r="K975" s="17" t="s">
        <v>18</v>
      </c>
      <c r="L975" s="208">
        <v>45301</v>
      </c>
      <c r="M975" s="13"/>
      <c r="N975" s="13"/>
      <c r="O975" s="13"/>
      <c r="P975" s="14"/>
      <c r="Q975" s="14"/>
    </row>
    <row r="976" spans="1:17" ht="15.6" customHeight="1" thickBot="1" x14ac:dyDescent="0.3">
      <c r="A976" s="15" t="s">
        <v>3402</v>
      </c>
      <c r="B976" s="15" t="s">
        <v>768</v>
      </c>
      <c r="C976" s="13"/>
      <c r="D976" s="15" t="s">
        <v>3380</v>
      </c>
      <c r="E976" s="17" t="s">
        <v>3381</v>
      </c>
      <c r="F976" s="18" t="s">
        <v>3403</v>
      </c>
      <c r="G976" s="15" t="s">
        <v>3404</v>
      </c>
      <c r="H976" s="20" t="str">
        <f>HYPERLINK("mailto:accountspayable@wcmhs.org","accountspayable@wcmhs.org")</f>
        <v>accountspayable@wcmhs.org</v>
      </c>
      <c r="I976" s="15" t="s">
        <v>3405</v>
      </c>
      <c r="J976" s="19">
        <v>45689</v>
      </c>
      <c r="K976" s="17" t="s">
        <v>18</v>
      </c>
      <c r="L976" s="208">
        <v>45315</v>
      </c>
      <c r="M976" s="13"/>
      <c r="N976" s="13"/>
      <c r="O976" s="13"/>
      <c r="P976" s="14"/>
      <c r="Q976" s="14"/>
    </row>
    <row r="977" spans="1:17" ht="15.6" customHeight="1" thickBot="1" x14ac:dyDescent="0.3">
      <c r="A977" s="6" t="s">
        <v>3406</v>
      </c>
      <c r="B977" s="6" t="s">
        <v>3407</v>
      </c>
      <c r="C977" s="7"/>
      <c r="D977" s="6" t="s">
        <v>3408</v>
      </c>
      <c r="E977" s="8" t="s">
        <v>3409</v>
      </c>
      <c r="F977" s="9">
        <v>98837</v>
      </c>
      <c r="G977" s="10"/>
      <c r="H977" s="16"/>
      <c r="I977" s="10" t="s">
        <v>3410</v>
      </c>
      <c r="J977" s="11">
        <v>45505</v>
      </c>
      <c r="K977" s="8" t="s">
        <v>18</v>
      </c>
      <c r="L977" s="208">
        <v>45157</v>
      </c>
      <c r="M977" s="13"/>
      <c r="N977" s="15"/>
      <c r="O977" s="13"/>
      <c r="P977" s="14"/>
      <c r="Q977" s="14"/>
    </row>
    <row r="978" spans="1:17" ht="15.6" customHeight="1" thickBot="1" x14ac:dyDescent="0.3">
      <c r="A978" s="15" t="s">
        <v>3412</v>
      </c>
      <c r="B978" s="15" t="s">
        <v>1290</v>
      </c>
      <c r="C978" s="13" t="s">
        <v>3646</v>
      </c>
      <c r="D978" s="15" t="s">
        <v>3413</v>
      </c>
      <c r="E978" s="17" t="s">
        <v>3411</v>
      </c>
      <c r="F978" s="18">
        <v>54011</v>
      </c>
      <c r="G978" s="15" t="s">
        <v>5133</v>
      </c>
      <c r="H978" s="91" t="str">
        <f>HYPERLINK("mailto:chad.koranda@co.pierce.wi.us","chad.koranda@co.pierce.wi.us")</f>
        <v>chad.koranda@co.pierce.wi.us</v>
      </c>
      <c r="I978" s="15" t="s">
        <v>3414</v>
      </c>
      <c r="J978" s="19">
        <v>45689</v>
      </c>
      <c r="K978" s="17" t="s">
        <v>18</v>
      </c>
      <c r="L978" s="208">
        <v>45342</v>
      </c>
      <c r="M978" s="24"/>
      <c r="N978" s="24"/>
      <c r="O978" s="24"/>
      <c r="P978" s="22"/>
      <c r="Q978" s="14"/>
    </row>
    <row r="979" spans="1:17" ht="15.6" customHeight="1" thickBot="1" x14ac:dyDescent="0.3">
      <c r="A979" s="15" t="s">
        <v>2716</v>
      </c>
      <c r="B979" s="15" t="s">
        <v>1911</v>
      </c>
      <c r="C979" s="15" t="s">
        <v>3415</v>
      </c>
      <c r="D979" s="15" t="s">
        <v>3416</v>
      </c>
      <c r="E979" s="17" t="s">
        <v>3411</v>
      </c>
      <c r="F979" s="18">
        <v>53550</v>
      </c>
      <c r="G979" s="15" t="s">
        <v>3417</v>
      </c>
      <c r="H979" s="20" t="str">
        <f>HYPERLINK("mailto:jeffersontcc@tds.net","jeffersontcc@tds.net")</f>
        <v>jeffersontcc@tds.net</v>
      </c>
      <c r="I979" s="15" t="s">
        <v>3418</v>
      </c>
      <c r="J979" s="19">
        <v>45658</v>
      </c>
      <c r="K979" s="17" t="s">
        <v>18</v>
      </c>
      <c r="L979" s="208">
        <v>45288</v>
      </c>
      <c r="M979" s="13"/>
      <c r="N979" s="13"/>
      <c r="O979" s="13"/>
      <c r="P979" s="14"/>
      <c r="Q979" s="14"/>
    </row>
    <row r="980" spans="1:17" ht="15.6" customHeight="1" thickBot="1" x14ac:dyDescent="0.3">
      <c r="A980" s="15" t="s">
        <v>3419</v>
      </c>
      <c r="B980" s="15" t="s">
        <v>1646</v>
      </c>
      <c r="C980" s="13"/>
      <c r="D980" s="15" t="s">
        <v>3420</v>
      </c>
      <c r="E980" s="17" t="s">
        <v>3411</v>
      </c>
      <c r="F980" s="18">
        <v>54896</v>
      </c>
      <c r="G980" s="5"/>
      <c r="H980" s="20" t="str">
        <f>HYPERLINK("mailto:townofwinter@centurytel.net","townofwinter@centurytel.net")</f>
        <v>townofwinter@centurytel.net</v>
      </c>
      <c r="I980" s="15" t="s">
        <v>3421</v>
      </c>
      <c r="J980" s="19">
        <v>45717</v>
      </c>
      <c r="K980" s="17" t="s">
        <v>18</v>
      </c>
      <c r="L980" s="208">
        <v>45355</v>
      </c>
      <c r="M980" s="13"/>
      <c r="N980" s="13"/>
      <c r="O980" s="13"/>
      <c r="P980" s="14"/>
      <c r="Q980" s="14"/>
    </row>
    <row r="981" spans="1:17" ht="15.6" customHeight="1" thickBot="1" x14ac:dyDescent="0.3">
      <c r="A981" s="132" t="s">
        <v>4189</v>
      </c>
      <c r="B981" s="132" t="s">
        <v>4190</v>
      </c>
      <c r="C981" s="133"/>
      <c r="D981" s="132" t="s">
        <v>44</v>
      </c>
      <c r="E981" s="173" t="s">
        <v>3422</v>
      </c>
      <c r="F981" s="135" t="s">
        <v>4191</v>
      </c>
      <c r="G981" s="132" t="s">
        <v>4192</v>
      </c>
      <c r="H981" s="158" t="s">
        <v>4193</v>
      </c>
      <c r="I981" s="132" t="s">
        <v>4194</v>
      </c>
      <c r="J981" s="138">
        <v>45536</v>
      </c>
      <c r="K981" s="134" t="s">
        <v>18</v>
      </c>
      <c r="L981" s="213">
        <v>45209</v>
      </c>
      <c r="M981" s="13"/>
      <c r="N981" s="13"/>
      <c r="O981" s="13"/>
      <c r="P981" s="14"/>
      <c r="Q981" s="14"/>
    </row>
    <row r="982" spans="1:17" ht="15.6" customHeight="1" thickBot="1" x14ac:dyDescent="0.3">
      <c r="A982" s="132" t="s">
        <v>4207</v>
      </c>
      <c r="B982" s="132" t="s">
        <v>4209</v>
      </c>
      <c r="C982" s="133" t="s">
        <v>4208</v>
      </c>
      <c r="D982" s="132" t="s">
        <v>346</v>
      </c>
      <c r="E982" s="134" t="s">
        <v>3422</v>
      </c>
      <c r="F982" s="135" t="s">
        <v>4210</v>
      </c>
      <c r="G982" s="132" t="s">
        <v>4211</v>
      </c>
      <c r="H982" s="158" t="s">
        <v>4212</v>
      </c>
      <c r="I982" s="132" t="s">
        <v>4213</v>
      </c>
      <c r="J982" s="138">
        <v>45566</v>
      </c>
      <c r="K982" s="173" t="s">
        <v>18</v>
      </c>
      <c r="L982" s="213">
        <v>45190</v>
      </c>
      <c r="M982" s="13"/>
      <c r="N982" s="13"/>
      <c r="O982" s="13"/>
      <c r="P982" s="14"/>
      <c r="Q982" s="14"/>
    </row>
    <row r="983" spans="1:17" ht="15.6" customHeight="1" thickBot="1" x14ac:dyDescent="0.3">
      <c r="A983" s="5"/>
      <c r="B983" s="5"/>
      <c r="C983" s="13"/>
      <c r="D983" s="5"/>
      <c r="E983" s="5"/>
      <c r="F983" s="86"/>
      <c r="G983" s="5"/>
      <c r="H983" s="5"/>
      <c r="I983" s="5"/>
      <c r="J983" s="5"/>
      <c r="K983" s="5"/>
      <c r="L983" s="5"/>
      <c r="M983" s="13"/>
      <c r="N983" s="13"/>
      <c r="O983" s="13"/>
      <c r="P983" s="14"/>
      <c r="Q983" s="14"/>
    </row>
    <row r="984" spans="1:17" ht="15.6" customHeight="1" thickBot="1" x14ac:dyDescent="0.3">
      <c r="A984" s="87" t="s">
        <v>3423</v>
      </c>
      <c r="B984" s="5"/>
      <c r="C984" s="13"/>
      <c r="D984" s="5"/>
      <c r="E984" s="5"/>
      <c r="F984" s="86"/>
      <c r="G984" s="5"/>
      <c r="H984" s="5"/>
      <c r="I984" s="5"/>
      <c r="J984" s="5"/>
      <c r="K984" s="5"/>
      <c r="L984" s="5"/>
      <c r="M984" s="13"/>
      <c r="N984" s="13"/>
      <c r="O984" s="13"/>
      <c r="P984" s="14"/>
      <c r="Q984" s="14"/>
    </row>
    <row r="985" spans="1:17" ht="15.6" customHeight="1" thickBot="1" x14ac:dyDescent="0.3">
      <c r="A985" s="98" t="s">
        <v>4401</v>
      </c>
      <c r="B985" s="5" t="s">
        <v>4935</v>
      </c>
      <c r="C985" s="13"/>
      <c r="D985" s="5" t="s">
        <v>40</v>
      </c>
      <c r="E985" s="123" t="s">
        <v>14</v>
      </c>
      <c r="F985" s="86" t="s">
        <v>3882</v>
      </c>
      <c r="G985" s="5"/>
      <c r="H985" s="111" t="s">
        <v>4402</v>
      </c>
      <c r="I985" s="122" t="s">
        <v>4403</v>
      </c>
      <c r="J985" s="123" t="s">
        <v>3425</v>
      </c>
      <c r="K985" s="122" t="s">
        <v>3425</v>
      </c>
      <c r="L985" s="5"/>
      <c r="M985" s="13"/>
      <c r="N985" s="13"/>
      <c r="O985" s="13"/>
      <c r="P985" s="14"/>
      <c r="Q985" s="14"/>
    </row>
    <row r="986" spans="1:17" ht="15.6" customHeight="1" thickBot="1" x14ac:dyDescent="0.3">
      <c r="A986" s="98" t="s">
        <v>3582</v>
      </c>
      <c r="B986" s="5" t="s">
        <v>4897</v>
      </c>
      <c r="C986" s="13"/>
      <c r="D986" s="5" t="s">
        <v>4898</v>
      </c>
      <c r="E986" s="131" t="s">
        <v>1106</v>
      </c>
      <c r="F986" s="86" t="s">
        <v>4899</v>
      </c>
      <c r="G986" s="5"/>
      <c r="H986" s="111" t="s">
        <v>3584</v>
      </c>
      <c r="I986" s="122" t="s">
        <v>3583</v>
      </c>
      <c r="J986" s="123" t="s">
        <v>3425</v>
      </c>
      <c r="K986" s="122" t="s">
        <v>3425</v>
      </c>
      <c r="L986" s="5"/>
      <c r="M986" s="13"/>
      <c r="N986" s="13"/>
      <c r="O986" s="13"/>
      <c r="P986" s="14"/>
      <c r="Q986" s="14"/>
    </row>
    <row r="987" spans="1:17" ht="15.6" customHeight="1" thickBot="1" x14ac:dyDescent="0.3">
      <c r="A987" s="13" t="s">
        <v>3275</v>
      </c>
      <c r="B987" s="5" t="s">
        <v>4900</v>
      </c>
      <c r="C987" s="13"/>
      <c r="D987" s="5" t="s">
        <v>3273</v>
      </c>
      <c r="E987" s="88" t="s">
        <v>3127</v>
      </c>
      <c r="F987" s="215" t="s">
        <v>4901</v>
      </c>
      <c r="G987" s="5"/>
      <c r="H987" s="110" t="str">
        <f>HYPERLINK("mailto:gconn1869@gmail.com","gconn1869@gmail.com")</f>
        <v>gconn1869@gmail.com</v>
      </c>
      <c r="I987" s="13" t="s">
        <v>3424</v>
      </c>
      <c r="J987" s="88" t="s">
        <v>3425</v>
      </c>
      <c r="K987" s="88" t="s">
        <v>3425</v>
      </c>
      <c r="L987" s="5"/>
      <c r="M987" s="13"/>
      <c r="N987" s="13"/>
      <c r="O987" s="13"/>
      <c r="P987" s="14"/>
      <c r="Q987" s="14"/>
    </row>
    <row r="988" spans="1:17" ht="15.6" customHeight="1" thickBot="1" x14ac:dyDescent="0.3">
      <c r="A988" s="13" t="s">
        <v>5077</v>
      </c>
      <c r="B988" s="5" t="s">
        <v>5078</v>
      </c>
      <c r="C988" s="13"/>
      <c r="D988" s="5" t="s">
        <v>13</v>
      </c>
      <c r="E988" s="88" t="s">
        <v>3422</v>
      </c>
      <c r="F988" s="215" t="s">
        <v>5079</v>
      </c>
      <c r="G988" s="5"/>
      <c r="H988" s="110"/>
      <c r="I988" s="13"/>
      <c r="J988" s="88" t="s">
        <v>3425</v>
      </c>
      <c r="K988" s="88" t="s">
        <v>3425</v>
      </c>
      <c r="L988" s="5"/>
      <c r="M988" s="13"/>
      <c r="N988" s="13"/>
      <c r="O988" s="13"/>
      <c r="P988" s="14"/>
      <c r="Q988" s="14"/>
    </row>
    <row r="989" spans="1:17" ht="15.6" customHeight="1" thickBot="1" x14ac:dyDescent="0.3">
      <c r="A989" s="13" t="s">
        <v>3426</v>
      </c>
      <c r="B989" s="13" t="s">
        <v>3427</v>
      </c>
      <c r="C989" s="13"/>
      <c r="D989" s="13" t="s">
        <v>2765</v>
      </c>
      <c r="E989" s="88" t="s">
        <v>2744</v>
      </c>
      <c r="F989" s="89">
        <v>57350</v>
      </c>
      <c r="G989" s="13" t="s">
        <v>3428</v>
      </c>
      <c r="H989" s="110" t="str">
        <f>HYPERLINK("mailto:haeder.daryl@gmail.com","haeder.daryl@gmail.com")</f>
        <v>haeder.daryl@gmail.com</v>
      </c>
      <c r="I989" s="13" t="s">
        <v>3429</v>
      </c>
      <c r="J989" s="88" t="s">
        <v>3425</v>
      </c>
      <c r="K989" s="88" t="s">
        <v>3425</v>
      </c>
      <c r="L989" s="5"/>
      <c r="M989" s="13"/>
      <c r="N989" s="13"/>
      <c r="O989" s="13"/>
      <c r="P989" s="14"/>
      <c r="Q989" s="14"/>
    </row>
    <row r="990" spans="1:17" ht="15.6" customHeight="1" thickBot="1" x14ac:dyDescent="0.3">
      <c r="A990" s="13" t="s">
        <v>3578</v>
      </c>
      <c r="B990" s="13" t="s">
        <v>3579</v>
      </c>
      <c r="C990" s="13"/>
      <c r="D990" s="13" t="s">
        <v>207</v>
      </c>
      <c r="E990" s="88" t="s">
        <v>183</v>
      </c>
      <c r="F990" s="89" t="s">
        <v>208</v>
      </c>
      <c r="G990" s="13"/>
      <c r="H990" s="91" t="s">
        <v>3581</v>
      </c>
      <c r="I990" s="13" t="s">
        <v>3580</v>
      </c>
      <c r="J990" s="88" t="s">
        <v>3425</v>
      </c>
      <c r="K990" s="88" t="s">
        <v>3425</v>
      </c>
      <c r="L990" s="5"/>
      <c r="M990" s="13"/>
      <c r="N990" s="13"/>
      <c r="O990" s="13"/>
      <c r="P990" s="14"/>
      <c r="Q990" s="14"/>
    </row>
    <row r="991" spans="1:17" ht="15.6" customHeight="1" thickBot="1" x14ac:dyDescent="0.3">
      <c r="A991" s="13" t="s">
        <v>3430</v>
      </c>
      <c r="B991" s="5" t="s">
        <v>4940</v>
      </c>
      <c r="C991" s="13"/>
      <c r="D991" s="5" t="s">
        <v>4941</v>
      </c>
      <c r="E991" s="88" t="s">
        <v>1928</v>
      </c>
      <c r="F991" s="86" t="s">
        <v>4942</v>
      </c>
      <c r="G991" s="5"/>
      <c r="H991" s="125" t="s">
        <v>4905</v>
      </c>
      <c r="I991" s="5"/>
      <c r="J991" s="88" t="s">
        <v>3425</v>
      </c>
      <c r="K991" s="88" t="s">
        <v>3425</v>
      </c>
      <c r="L991" s="5"/>
      <c r="M991" s="13"/>
      <c r="N991" s="13"/>
      <c r="O991" s="13"/>
      <c r="P991" s="14"/>
      <c r="Q991" s="14"/>
    </row>
    <row r="992" spans="1:17" ht="15.6" customHeight="1" thickBot="1" x14ac:dyDescent="0.3">
      <c r="A992" s="13" t="s">
        <v>3431</v>
      </c>
      <c r="B992" s="13" t="s">
        <v>3432</v>
      </c>
      <c r="C992" s="13"/>
      <c r="D992" s="13" t="s">
        <v>3433</v>
      </c>
      <c r="E992" s="88" t="s">
        <v>943</v>
      </c>
      <c r="F992" s="89">
        <v>62563</v>
      </c>
      <c r="G992" s="5"/>
      <c r="H992" s="110"/>
      <c r="I992" s="13" t="s">
        <v>3434</v>
      </c>
      <c r="J992" s="88" t="s">
        <v>3425</v>
      </c>
      <c r="K992" s="88" t="s">
        <v>3425</v>
      </c>
      <c r="L992" s="5"/>
      <c r="M992" s="13"/>
      <c r="N992" s="13"/>
      <c r="O992" s="13"/>
      <c r="P992" s="14"/>
      <c r="Q992" s="14"/>
    </row>
    <row r="993" spans="1:17" ht="15.6" customHeight="1" thickBot="1" x14ac:dyDescent="0.3">
      <c r="A993" s="13" t="s">
        <v>3435</v>
      </c>
      <c r="B993" s="13" t="s">
        <v>3436</v>
      </c>
      <c r="C993" s="13"/>
      <c r="D993" s="13" t="s">
        <v>3437</v>
      </c>
      <c r="E993" s="88" t="s">
        <v>2162</v>
      </c>
      <c r="F993" s="89">
        <v>17050</v>
      </c>
      <c r="G993" s="5"/>
      <c r="H993" s="110" t="s">
        <v>3438</v>
      </c>
      <c r="I993" s="13" t="s">
        <v>3439</v>
      </c>
      <c r="J993" s="88" t="s">
        <v>3425</v>
      </c>
      <c r="K993" s="88" t="s">
        <v>3425</v>
      </c>
      <c r="L993" s="5"/>
      <c r="M993" s="13"/>
      <c r="N993" s="13"/>
      <c r="O993" s="13"/>
      <c r="P993" s="14"/>
      <c r="Q993" s="14"/>
    </row>
    <row r="994" spans="1:17" ht="15.6" customHeight="1" thickBot="1" x14ac:dyDescent="0.3">
      <c r="A994" s="13" t="s">
        <v>3440</v>
      </c>
      <c r="B994" s="13" t="s">
        <v>3441</v>
      </c>
      <c r="C994" s="13"/>
      <c r="D994" s="13" t="s">
        <v>1449</v>
      </c>
      <c r="E994" s="88" t="s">
        <v>1246</v>
      </c>
      <c r="F994" s="89">
        <v>65109</v>
      </c>
      <c r="G994" s="5"/>
      <c r="H994" s="91" t="s">
        <v>4568</v>
      </c>
      <c r="I994" s="13" t="s">
        <v>3442</v>
      </c>
      <c r="J994" s="88" t="s">
        <v>3425</v>
      </c>
      <c r="K994" s="88" t="s">
        <v>3425</v>
      </c>
      <c r="L994" s="5"/>
      <c r="M994" s="13"/>
      <c r="N994" s="13"/>
      <c r="O994" s="13"/>
      <c r="P994" s="14"/>
      <c r="Q994" s="14"/>
    </row>
    <row r="995" spans="1:17" ht="15.6" customHeight="1" thickBot="1" x14ac:dyDescent="0.3">
      <c r="A995" s="13" t="s">
        <v>3443</v>
      </c>
      <c r="B995" s="5" t="s">
        <v>4936</v>
      </c>
      <c r="C995" s="13"/>
      <c r="D995" s="5" t="s">
        <v>4937</v>
      </c>
      <c r="E995" s="88" t="s">
        <v>1928</v>
      </c>
      <c r="F995" s="86" t="s">
        <v>4938</v>
      </c>
      <c r="G995" s="5"/>
      <c r="H995" s="216" t="s">
        <v>4939</v>
      </c>
      <c r="I995" s="5" t="s">
        <v>3444</v>
      </c>
      <c r="J995" s="88" t="s">
        <v>3425</v>
      </c>
      <c r="K995" s="88" t="s">
        <v>3425</v>
      </c>
      <c r="L995" s="5"/>
      <c r="M995" s="13"/>
      <c r="N995" s="13"/>
      <c r="O995" s="13"/>
      <c r="P995" s="14"/>
      <c r="Q995" s="14"/>
    </row>
    <row r="996" spans="1:17" ht="15.6" customHeight="1" thickBot="1" x14ac:dyDescent="0.3">
      <c r="A996" s="13" t="s">
        <v>3445</v>
      </c>
      <c r="B996" s="5" t="s">
        <v>4947</v>
      </c>
      <c r="C996" s="13"/>
      <c r="D996" s="5" t="s">
        <v>4948</v>
      </c>
      <c r="E996" s="88" t="s">
        <v>3411</v>
      </c>
      <c r="F996" s="86" t="s">
        <v>4949</v>
      </c>
      <c r="G996" s="5"/>
      <c r="H996" s="125" t="s">
        <v>5021</v>
      </c>
      <c r="I996" s="13" t="s">
        <v>3446</v>
      </c>
      <c r="J996" s="88" t="s">
        <v>3425</v>
      </c>
      <c r="K996" s="88" t="s">
        <v>3425</v>
      </c>
      <c r="L996" s="5"/>
      <c r="M996" s="13"/>
      <c r="N996" s="13"/>
      <c r="O996" s="13"/>
      <c r="P996" s="14"/>
      <c r="Q996" s="14"/>
    </row>
    <row r="997" spans="1:17" ht="15.6" customHeight="1" thickBot="1" x14ac:dyDescent="0.3">
      <c r="A997" s="13" t="s">
        <v>3447</v>
      </c>
      <c r="B997" s="5" t="s">
        <v>4902</v>
      </c>
      <c r="C997" s="13"/>
      <c r="D997" s="5" t="s">
        <v>4903</v>
      </c>
      <c r="E997" s="88" t="s">
        <v>3448</v>
      </c>
      <c r="F997" s="86" t="s">
        <v>4904</v>
      </c>
      <c r="G997" s="5"/>
      <c r="H997" s="110" t="str">
        <f>HYPERLINK("mailto:sperica01@gmail.com","sperica01@gmail.com")</f>
        <v>sperica01@gmail.com</v>
      </c>
      <c r="I997" s="13" t="s">
        <v>3449</v>
      </c>
      <c r="J997" s="88" t="s">
        <v>3425</v>
      </c>
      <c r="K997" s="88" t="s">
        <v>3425</v>
      </c>
      <c r="L997" s="5"/>
      <c r="M997" s="13"/>
      <c r="N997" s="13"/>
      <c r="O997" s="13"/>
      <c r="P997" s="14"/>
      <c r="Q997" s="14"/>
    </row>
    <row r="998" spans="1:17" ht="15.6" customHeight="1" thickBot="1" x14ac:dyDescent="0.3">
      <c r="A998" s="13" t="s">
        <v>4972</v>
      </c>
      <c r="B998" s="5" t="s">
        <v>4973</v>
      </c>
      <c r="C998" s="13"/>
      <c r="D998" s="5" t="s">
        <v>4974</v>
      </c>
      <c r="E998" s="88" t="s">
        <v>4975</v>
      </c>
      <c r="F998" s="86" t="s">
        <v>4976</v>
      </c>
      <c r="G998" s="5"/>
      <c r="H998" s="91" t="s">
        <v>4977</v>
      </c>
      <c r="I998" s="217" t="s">
        <v>4978</v>
      </c>
      <c r="J998" s="88" t="s">
        <v>3425</v>
      </c>
      <c r="K998" s="88" t="s">
        <v>3425</v>
      </c>
      <c r="L998" s="5"/>
      <c r="M998" s="13"/>
      <c r="N998" s="13"/>
      <c r="O998" s="13"/>
      <c r="P998" s="14"/>
      <c r="Q998" s="14"/>
    </row>
    <row r="999" spans="1:17" ht="15.6" customHeight="1" thickBot="1" x14ac:dyDescent="0.3">
      <c r="A999" s="5"/>
      <c r="B999" s="5"/>
      <c r="C999" s="13"/>
      <c r="D999" s="5"/>
      <c r="E999" s="5"/>
      <c r="F999" s="86"/>
      <c r="G999" s="5"/>
      <c r="H999" s="5"/>
      <c r="I999" s="347"/>
      <c r="J999" s="5"/>
      <c r="K999" s="5"/>
      <c r="L999" s="5"/>
      <c r="M999" s="13"/>
      <c r="N999" s="13"/>
      <c r="O999" s="13"/>
      <c r="P999" s="14"/>
      <c r="Q999" s="14"/>
    </row>
    <row r="1000" spans="1:17" ht="15.6" customHeight="1" thickBot="1" x14ac:dyDescent="0.3">
      <c r="A1000" s="87" t="s">
        <v>3450</v>
      </c>
      <c r="B1000" s="5"/>
      <c r="C1000" s="13"/>
      <c r="D1000" s="5"/>
      <c r="E1000" s="5"/>
      <c r="F1000" s="86"/>
      <c r="G1000" s="5"/>
      <c r="H1000" s="5"/>
      <c r="I1000" s="348"/>
      <c r="J1000" s="5"/>
      <c r="K1000" s="5"/>
      <c r="L1000" s="5"/>
      <c r="M1000" s="13"/>
      <c r="N1000" s="13"/>
      <c r="O1000" s="13"/>
      <c r="P1000" s="14"/>
      <c r="Q1000" s="14"/>
    </row>
    <row r="1001" spans="1:17" ht="15.6" customHeight="1" thickBot="1" x14ac:dyDescent="0.3">
      <c r="A1001" s="13" t="s">
        <v>3644</v>
      </c>
      <c r="B1001" s="13" t="s">
        <v>5415</v>
      </c>
      <c r="C1001" s="13"/>
      <c r="D1001" s="13" t="s">
        <v>5416</v>
      </c>
      <c r="E1001" s="88" t="s">
        <v>1162</v>
      </c>
      <c r="F1001" s="127" t="s">
        <v>5417</v>
      </c>
      <c r="G1001" s="13" t="s">
        <v>5418</v>
      </c>
      <c r="H1001" s="91" t="s">
        <v>5508</v>
      </c>
      <c r="I1001" s="13" t="s">
        <v>5419</v>
      </c>
      <c r="J1001" s="126">
        <v>45657</v>
      </c>
      <c r="K1001" s="88" t="s">
        <v>3630</v>
      </c>
      <c r="L1001" s="212">
        <v>45314</v>
      </c>
      <c r="M1001" s="13"/>
      <c r="N1001" s="13"/>
      <c r="O1001" s="13"/>
      <c r="P1001" s="14"/>
      <c r="Q1001" s="14"/>
    </row>
    <row r="1002" spans="1:17" ht="15.6" customHeight="1" thickBot="1" x14ac:dyDescent="0.3">
      <c r="A1002" s="13" t="s">
        <v>5164</v>
      </c>
      <c r="B1002" s="13" t="s">
        <v>5409</v>
      </c>
      <c r="C1002" s="13"/>
      <c r="D1002" s="13" t="s">
        <v>5410</v>
      </c>
      <c r="E1002" s="88" t="s">
        <v>2162</v>
      </c>
      <c r="F1002" s="89" t="s">
        <v>5411</v>
      </c>
      <c r="G1002" s="13" t="s">
        <v>5412</v>
      </c>
      <c r="H1002" s="125" t="s">
        <v>5413</v>
      </c>
      <c r="I1002" s="90" t="s">
        <v>5414</v>
      </c>
      <c r="J1002" s="244">
        <v>45657</v>
      </c>
      <c r="K1002" s="88" t="s">
        <v>3630</v>
      </c>
      <c r="L1002" s="212">
        <v>45316</v>
      </c>
      <c r="M1002" s="13"/>
      <c r="N1002" s="13"/>
      <c r="O1002" s="13"/>
      <c r="P1002" s="14"/>
      <c r="Q1002" s="14"/>
    </row>
  </sheetData>
  <sortState xmlns:xlrd2="http://schemas.microsoft.com/office/spreadsheetml/2017/richdata2" ref="A2:Z982">
    <sortCondition ref="E2:E982"/>
    <sortCondition ref="A2:A982"/>
  </sortState>
  <mergeCells count="1">
    <mergeCell ref="I999:I1000"/>
  </mergeCells>
  <hyperlinks>
    <hyperlink ref="H909" r:id="rId1" xr:uid="{00000000-0004-0000-0000-000000000000}"/>
    <hyperlink ref="H717" r:id="rId2" xr:uid="{00000000-0004-0000-0000-000001000000}"/>
    <hyperlink ref="H403" r:id="rId3" xr:uid="{00000000-0004-0000-0000-000004000000}"/>
    <hyperlink ref="H362" r:id="rId4" xr:uid="{00000000-0004-0000-0000-000005000000}"/>
    <hyperlink ref="H433" r:id="rId5" display="mailto:lcochran@stjamesmo.org" xr:uid="{00000000-0004-0000-0000-000006000000}"/>
    <hyperlink ref="H198" r:id="rId6" xr:uid="{00000000-0004-0000-0000-000007000000}"/>
    <hyperlink ref="H880" r:id="rId7" xr:uid="{00000000-0004-0000-0000-000008000000}"/>
    <hyperlink ref="H659" r:id="rId8" xr:uid="{00000000-0004-0000-0000-000009000000}"/>
    <hyperlink ref="H878" r:id="rId9" xr:uid="{00000000-0004-0000-0000-00000A000000}"/>
    <hyperlink ref="H442" r:id="rId10" xr:uid="{00000000-0004-0000-0000-00000B000000}"/>
    <hyperlink ref="H155" r:id="rId11" xr:uid="{00000000-0004-0000-0000-00000C000000}"/>
    <hyperlink ref="H386" r:id="rId12" xr:uid="{00000000-0004-0000-0000-00000E000000}"/>
    <hyperlink ref="H255" r:id="rId13" display="mailto:fblankenship@rcofa.org" xr:uid="{00000000-0004-0000-0000-00000F000000}"/>
    <hyperlink ref="H616" r:id="rId14" xr:uid="{00000000-0004-0000-0000-000010000000}"/>
    <hyperlink ref="H644" r:id="rId15" xr:uid="{00000000-0004-0000-0000-000012000000}"/>
    <hyperlink ref="H637" r:id="rId16" xr:uid="{00000000-0004-0000-0000-000013000000}"/>
    <hyperlink ref="H618" r:id="rId17" xr:uid="{00000000-0004-0000-0000-000015000000}"/>
    <hyperlink ref="H607" r:id="rId18" xr:uid="{00000000-0004-0000-0000-000016000000}"/>
    <hyperlink ref="H967" r:id="rId19" xr:uid="{00000000-0004-0000-0000-000018000000}"/>
    <hyperlink ref="H333" r:id="rId20" xr:uid="{00000000-0004-0000-0000-000019000000}"/>
    <hyperlink ref="H939" r:id="rId21" xr:uid="{00000000-0004-0000-0000-00001A000000}"/>
    <hyperlink ref="H287" r:id="rId22" xr:uid="{00000000-0004-0000-0000-00001B000000}"/>
    <hyperlink ref="H911" r:id="rId23" display="mailto:ocp@obioncountytn.gov" xr:uid="{00000000-0004-0000-0000-00001C000000}"/>
    <hyperlink ref="H507" r:id="rId24" xr:uid="{00000000-0004-0000-0000-00001D000000}"/>
    <hyperlink ref="H290" r:id="rId25" xr:uid="{00000000-0004-0000-0000-00001F000000}"/>
    <hyperlink ref="H289" r:id="rId26" xr:uid="{00000000-0004-0000-0000-000020000000}"/>
    <hyperlink ref="H288" r:id="rId27" xr:uid="{00000000-0004-0000-0000-000021000000}"/>
    <hyperlink ref="H624" r:id="rId28" xr:uid="{00000000-0004-0000-0000-000022000000}"/>
    <hyperlink ref="H773" r:id="rId29" xr:uid="{00000000-0004-0000-0000-000023000000}"/>
    <hyperlink ref="H420" r:id="rId30" xr:uid="{00000000-0004-0000-0000-000024000000}"/>
    <hyperlink ref="H884" r:id="rId31" xr:uid="{00000000-0004-0000-0000-000025000000}"/>
    <hyperlink ref="H893" r:id="rId32" xr:uid="{00000000-0004-0000-0000-000027000000}"/>
    <hyperlink ref="H845" r:id="rId33" xr:uid="{00000000-0004-0000-0000-000028000000}"/>
    <hyperlink ref="H890" r:id="rId34" xr:uid="{00000000-0004-0000-0000-000029000000}"/>
    <hyperlink ref="H895" r:id="rId35" display="Joanne.Young@k12.sd.us;jason.watson@k12.sd.us" xr:uid="{00000000-0004-0000-0000-00002C000000}"/>
    <hyperlink ref="H830" r:id="rId36" xr:uid="{00000000-0004-0000-0000-00002D000000}"/>
    <hyperlink ref="H889" r:id="rId37" xr:uid="{00000000-0004-0000-0000-000031000000}"/>
    <hyperlink ref="H613" r:id="rId38" xr:uid="{00000000-0004-0000-0000-000037000000}"/>
    <hyperlink ref="H903" r:id="rId39" xr:uid="{00000000-0004-0000-0000-000038000000}"/>
    <hyperlink ref="H883" r:id="rId40" xr:uid="{00000000-0004-0000-0000-000039000000}"/>
    <hyperlink ref="H867" r:id="rId41" xr:uid="{00000000-0004-0000-0000-00003B000000}"/>
    <hyperlink ref="H879" r:id="rId42" xr:uid="{00000000-0004-0000-0000-00003C000000}"/>
    <hyperlink ref="H852" r:id="rId43" xr:uid="{00000000-0004-0000-0000-00003E000000}"/>
    <hyperlink ref="H758" r:id="rId44" xr:uid="{00000000-0004-0000-0000-00003F000000}"/>
    <hyperlink ref="H801" r:id="rId45" xr:uid="{00000000-0004-0000-0000-000040000000}"/>
    <hyperlink ref="H699" r:id="rId46" xr:uid="{00000000-0004-0000-0000-000042000000}"/>
    <hyperlink ref="H680" r:id="rId47" xr:uid="{00000000-0004-0000-0000-000043000000}"/>
    <hyperlink ref="H364" r:id="rId48" xr:uid="{00000000-0004-0000-0000-000045000000}"/>
    <hyperlink ref="H778" r:id="rId49" xr:uid="{00000000-0004-0000-0000-000046000000}"/>
    <hyperlink ref="H775" r:id="rId50" xr:uid="{00000000-0004-0000-0000-00004A000000}"/>
    <hyperlink ref="H22" r:id="rId51" xr:uid="{00000000-0004-0000-0000-00004B000000}"/>
    <hyperlink ref="H557" r:id="rId52" display="mailto:villageofglenvil@gmail.com" xr:uid="{00000000-0004-0000-0000-00004C000000}"/>
    <hyperlink ref="H783" r:id="rId53" xr:uid="{00000000-0004-0000-0000-00004D000000}"/>
    <hyperlink ref="H610" r:id="rId54" xr:uid="{00000000-0004-0000-0000-00004E000000}"/>
    <hyperlink ref="H749" r:id="rId55" xr:uid="{00000000-0004-0000-0000-000051000000}"/>
    <hyperlink ref="H408" r:id="rId56" xr:uid="{00000000-0004-0000-0000-000052000000}"/>
    <hyperlink ref="H482" r:id="rId57" xr:uid="{00000000-0004-0000-0000-000054000000}"/>
    <hyperlink ref="H123" r:id="rId58" xr:uid="{00000000-0004-0000-0000-000056000000}"/>
    <hyperlink ref="H86" r:id="rId59" xr:uid="{00000000-0004-0000-0000-000057000000}"/>
    <hyperlink ref="H768" r:id="rId60" xr:uid="{00000000-0004-0000-0000-000058000000}"/>
    <hyperlink ref="H760" r:id="rId61" xr:uid="{00000000-0004-0000-0000-00005A000000}"/>
    <hyperlink ref="H432" r:id="rId62" xr:uid="{00000000-0004-0000-0000-00005C000000}"/>
    <hyperlink ref="H98" r:id="rId63" xr:uid="{00000000-0004-0000-0000-00005D000000}"/>
    <hyperlink ref="H63" r:id="rId64" xr:uid="{00000000-0004-0000-0000-00005E000000}"/>
    <hyperlink ref="H661" r:id="rId65" display="mailto:Accounting@hamburgboro.com" xr:uid="{00000000-0004-0000-0000-000060000000}"/>
    <hyperlink ref="H820" r:id="rId66" xr:uid="{00000000-0004-0000-0000-000062000000}"/>
    <hyperlink ref="H188" r:id="rId67" xr:uid="{00000000-0004-0000-0000-000063000000}"/>
    <hyperlink ref="H387" r:id="rId68" display="mailto:vbcrc@vbcrc.org" xr:uid="{00000000-0004-0000-0000-000064000000}"/>
    <hyperlink ref="H44" r:id="rId69" display="mailto:msmith@mub-albertville.com" xr:uid="{00000000-0004-0000-0000-000065000000}"/>
    <hyperlink ref="H238" r:id="rId70" display="mailto:billy.lee@msisd.net" xr:uid="{00000000-0004-0000-0000-000066000000}"/>
    <hyperlink ref="H675" r:id="rId71" xr:uid="{00000000-0004-0000-0000-000067000000}"/>
    <hyperlink ref="H113" r:id="rId72" xr:uid="{00000000-0004-0000-0000-000068000000}"/>
    <hyperlink ref="H588" r:id="rId73" xr:uid="{00000000-0004-0000-0000-000069000000}"/>
    <hyperlink ref="H150" r:id="rId74" xr:uid="{00000000-0004-0000-0000-00006A000000}"/>
    <hyperlink ref="H563" r:id="rId75" xr:uid="{00000000-0004-0000-0000-00006B000000}"/>
    <hyperlink ref="H556" r:id="rId76" xr:uid="{00000000-0004-0000-0000-00006C000000}"/>
    <hyperlink ref="H341" r:id="rId77" xr:uid="{00000000-0004-0000-0000-00006D000000}"/>
    <hyperlink ref="H77" r:id="rId78" xr:uid="{00000000-0004-0000-0000-00006F000000}"/>
    <hyperlink ref="H545" r:id="rId79" xr:uid="{00000000-0004-0000-0000-000070000000}"/>
    <hyperlink ref="H513" r:id="rId80" xr:uid="{00000000-0004-0000-0000-000072000000}"/>
    <hyperlink ref="H523" r:id="rId81" xr:uid="{00000000-0004-0000-0000-000073000000}"/>
    <hyperlink ref="H559" r:id="rId82" xr:uid="{00000000-0004-0000-0000-000075000000}"/>
    <hyperlink ref="H564" r:id="rId83" xr:uid="{00000000-0004-0000-0000-000076000000}"/>
    <hyperlink ref="H69" r:id="rId84" xr:uid="{00000000-0004-0000-0000-000078000000}"/>
    <hyperlink ref="H625" r:id="rId85" display="mailto:LWoodruff@firedistrict4.com" xr:uid="{00000000-0004-0000-0000-000079000000}"/>
    <hyperlink ref="H552" r:id="rId86" xr:uid="{00000000-0004-0000-0000-00007A000000}"/>
    <hyperlink ref="H560" r:id="rId87" xr:uid="{00000000-0004-0000-0000-00007B000000}"/>
    <hyperlink ref="H596" r:id="rId88" xr:uid="{00000000-0004-0000-0000-00007C000000}"/>
    <hyperlink ref="H512" r:id="rId89" xr:uid="{00000000-0004-0000-0000-00007D000000}"/>
    <hyperlink ref="H562" r:id="rId90" xr:uid="{00000000-0004-0000-0000-00007E000000}"/>
    <hyperlink ref="H555" r:id="rId91" xr:uid="{00000000-0004-0000-0000-00007F000000}"/>
    <hyperlink ref="H221" r:id="rId92" xr:uid="{00000000-0004-0000-0000-000080000000}"/>
    <hyperlink ref="H621" r:id="rId93" display="sandra_segura@gervais.k12.or.us,dora_guerrero@gervais.k12.or.us,caryn_davis@gervais.k12.or.us" xr:uid="{00000000-0004-0000-0000-000084000000}"/>
    <hyperlink ref="H797" r:id="rId94" xr:uid="{00000000-0004-0000-0000-000085000000}"/>
    <hyperlink ref="H891" r:id="rId95" xr:uid="{00000000-0004-0000-0000-000086000000}"/>
    <hyperlink ref="H664" r:id="rId96" xr:uid="{00000000-0004-0000-0000-000087000000}"/>
    <hyperlink ref="H171" r:id="rId97" xr:uid="{00000000-0004-0000-0000-000088000000}"/>
    <hyperlink ref="H25" r:id="rId98" xr:uid="{00000000-0004-0000-0000-00008A000000}"/>
    <hyperlink ref="H543" r:id="rId99" xr:uid="{00000000-0004-0000-0000-00008B000000}"/>
    <hyperlink ref="H136" r:id="rId100" xr:uid="{00000000-0004-0000-0000-00008C000000}"/>
    <hyperlink ref="H503" r:id="rId101" xr:uid="{00000000-0004-0000-0000-00008D000000}"/>
    <hyperlink ref="H322" r:id="rId102" xr:uid="{00000000-0004-0000-0000-00008E000000}"/>
    <hyperlink ref="H859" r:id="rId103" xr:uid="{00000000-0004-0000-0000-00008F000000}"/>
    <hyperlink ref="H982" r:id="rId104" xr:uid="{00000000-0004-0000-0000-000090000000}"/>
    <hyperlink ref="H679" r:id="rId105" xr:uid="{00000000-0004-0000-0000-000091000000}"/>
    <hyperlink ref="H357" r:id="rId106" xr:uid="{00000000-0004-0000-0000-000093000000}"/>
    <hyperlink ref="H876" r:id="rId107" xr:uid="{00000000-0004-0000-0000-000094000000}"/>
    <hyperlink ref="H907" r:id="rId108" display="mailto:Heidi.Clausen@k12.sd.us" xr:uid="{00000000-0004-0000-0000-000095000000}"/>
    <hyperlink ref="H691" r:id="rId109" xr:uid="{00000000-0004-0000-0000-000096000000}"/>
    <hyperlink ref="H981" r:id="rId110" xr:uid="{00000000-0004-0000-0000-000098000000}"/>
    <hyperlink ref="H371" r:id="rId111" xr:uid="{00000000-0004-0000-0000-000099000000}"/>
    <hyperlink ref="H235" r:id="rId112" xr:uid="{00000000-0004-0000-0000-00009A000000}"/>
    <hyperlink ref="H764" r:id="rId113" display="djohnson@csd2.org" xr:uid="{00000000-0004-0000-0000-00009B000000}"/>
    <hyperlink ref="H197" r:id="rId114" xr:uid="{00000000-0004-0000-0000-00009D000000}"/>
    <hyperlink ref="H312" r:id="rId115" display="mailto:sadams@melbaschools.org" xr:uid="{00000000-0004-0000-0000-00009E000000}"/>
    <hyperlink ref="H323" r:id="rId116" xr:uid="{00000000-0004-0000-0000-0000A0000000}"/>
    <hyperlink ref="H209" r:id="rId117" xr:uid="{00000000-0004-0000-0000-0000A1000000}"/>
    <hyperlink ref="H66" r:id="rId118" xr:uid="{00000000-0004-0000-0000-0000A2000000}"/>
    <hyperlink ref="H26" r:id="rId119" xr:uid="{00000000-0004-0000-0000-0000A3000000}"/>
    <hyperlink ref="H291" r:id="rId120" xr:uid="{00000000-0004-0000-0000-0000A5000000}"/>
    <hyperlink ref="H162" r:id="rId121" xr:uid="{00000000-0004-0000-0000-0000A6000000}"/>
    <hyperlink ref="H74" r:id="rId122" xr:uid="{00000000-0004-0000-0000-0000A8000000}"/>
    <hyperlink ref="H813" r:id="rId123" xr:uid="{00000000-0004-0000-0000-0000AA000000}"/>
    <hyperlink ref="H726" r:id="rId124" xr:uid="{00000000-0004-0000-0000-0000AB000000}"/>
    <hyperlink ref="H473" r:id="rId125" display="mailto:54roxanneschweizer@gmail.com" xr:uid="{00000000-0004-0000-0000-0000AC000000}"/>
    <hyperlink ref="H814" r:id="rId126" xr:uid="{00000000-0004-0000-0000-0000AD000000}"/>
    <hyperlink ref="H445" r:id="rId127" xr:uid="{00000000-0004-0000-0000-0000AE000000}"/>
    <hyperlink ref="H132" r:id="rId128" xr:uid="{00000000-0004-0000-0000-0000AF000000}"/>
    <hyperlink ref="H766" r:id="rId129" xr:uid="{00000000-0004-0000-0000-0000B0000000}"/>
    <hyperlink ref="H416" r:id="rId130" xr:uid="{00000000-0004-0000-0000-0000B1000000}"/>
    <hyperlink ref="H522" r:id="rId131" xr:uid="{00000000-0004-0000-0000-0000B2000000}"/>
    <hyperlink ref="H490" r:id="rId132" xr:uid="{00000000-0004-0000-0000-0000B3000000}"/>
    <hyperlink ref="H170" r:id="rId133" xr:uid="{00000000-0004-0000-0000-0000B4000000}"/>
    <hyperlink ref="H27" r:id="rId134" xr:uid="{00000000-0004-0000-0000-0000B5000000}"/>
    <hyperlink ref="H960" r:id="rId135" display="josteen@taswa.com,jahixson@taswa.com" xr:uid="{00000000-0004-0000-0000-0000B6000000}"/>
    <hyperlink ref="H200" r:id="rId136" xr:uid="{00000000-0004-0000-0000-0000B7000000}"/>
    <hyperlink ref="H395" r:id="rId137" display="mailto:martyjlogging@yahoo.com" xr:uid="{00000000-0004-0000-0000-0000B8000000}"/>
    <hyperlink ref="H159" r:id="rId138" xr:uid="{00000000-0004-0000-0000-0000B9000000}"/>
    <hyperlink ref="H422" r:id="rId139" xr:uid="{00000000-0004-0000-0000-0000BA000000}"/>
    <hyperlink ref="H225" r:id="rId140" xr:uid="{00000000-0004-0000-0000-0000BB000000}"/>
    <hyperlink ref="H62" r:id="rId141" xr:uid="{00000000-0004-0000-0000-0000BD000000}"/>
    <hyperlink ref="H59" r:id="rId142" xr:uid="{00000000-0004-0000-0000-0000BE000000}"/>
    <hyperlink ref="H33" r:id="rId143" xr:uid="{00000000-0004-0000-0000-0000BF000000}"/>
    <hyperlink ref="H53" r:id="rId144" xr:uid="{00000000-0004-0000-0000-0000C0000000}"/>
    <hyperlink ref="H609" r:id="rId145" xr:uid="{00000000-0004-0000-0000-0000C1000000}"/>
    <hyperlink ref="H583" r:id="rId146" xr:uid="{00000000-0004-0000-0000-0000C2000000}"/>
    <hyperlink ref="H110" r:id="rId147" xr:uid="{00000000-0004-0000-0000-0000C3000000}"/>
    <hyperlink ref="H89" r:id="rId148" xr:uid="{00000000-0004-0000-0000-0000C4000000}"/>
    <hyperlink ref="H84" r:id="rId149" xr:uid="{00000000-0004-0000-0000-0000C5000000}"/>
    <hyperlink ref="H13" r:id="rId150" xr:uid="{00000000-0004-0000-0000-0000C6000000}"/>
    <hyperlink ref="H276" r:id="rId151" xr:uid="{00000000-0004-0000-0000-0000C7000000}"/>
    <hyperlink ref="H772" r:id="rId152" xr:uid="{00000000-0004-0000-0000-0000C8000000}"/>
    <hyperlink ref="H669" r:id="rId153" xr:uid="{00000000-0004-0000-0000-0000C9000000}"/>
    <hyperlink ref="H42" r:id="rId154" xr:uid="{00000000-0004-0000-0000-0000CA000000}"/>
    <hyperlink ref="H961" r:id="rId155" display="mailto:llgclj@ktc.com" xr:uid="{00000000-0004-0000-0000-0000CB000000}"/>
    <hyperlink ref="H212" r:id="rId156" xr:uid="{00000000-0004-0000-0000-0000CC000000}"/>
    <hyperlink ref="H51" r:id="rId157" xr:uid="{00000000-0004-0000-0000-0000CD000000}"/>
    <hyperlink ref="H921" r:id="rId158" display="mailto:admin@cityofhoneygrove.org" xr:uid="{00000000-0004-0000-0000-0000D0000000}"/>
    <hyperlink ref="H863" r:id="rId159" display="mailto:jocoamb@goldenwest.net" xr:uid="{00000000-0004-0000-0000-0000D2000000}"/>
    <hyperlink ref="H702" r:id="rId160" xr:uid="{00000000-0004-0000-0000-0000D3000000}"/>
    <hyperlink ref="H514" r:id="rId161" display="mailto:spfd1301@gmail.com" xr:uid="{00000000-0004-0000-0000-0000D4000000}"/>
    <hyperlink ref="H293" r:id="rId162" xr:uid="{00000000-0004-0000-0000-0000D5000000}"/>
    <hyperlink ref="H71" r:id="rId163" xr:uid="{00000000-0004-0000-0000-0000D7000000}"/>
    <hyperlink ref="H61" r:id="rId164" xr:uid="{00000000-0004-0000-0000-0000D8000000}"/>
    <hyperlink ref="H590" r:id="rId165" xr:uid="{00000000-0004-0000-0000-0000D9000000}"/>
    <hyperlink ref="H4" r:id="rId166" xr:uid="{00000000-0004-0000-0000-0000DA000000}"/>
    <hyperlink ref="H10" r:id="rId167" xr:uid="{00000000-0004-0000-0000-0000DB000000}"/>
    <hyperlink ref="H40" r:id="rId168" xr:uid="{00000000-0004-0000-0000-0000DC000000}"/>
    <hyperlink ref="H29" r:id="rId169" xr:uid="{00000000-0004-0000-0000-0000DE000000}"/>
    <hyperlink ref="H21" r:id="rId170" xr:uid="{00000000-0004-0000-0000-0000DF000000}"/>
    <hyperlink ref="H870" r:id="rId171" xr:uid="{00000000-0004-0000-0000-0000E0000000}"/>
    <hyperlink ref="H642" r:id="rId172" xr:uid="{00000000-0004-0000-0000-0000E1000000}"/>
    <hyperlink ref="H64" r:id="rId173" xr:uid="{00000000-0004-0000-0000-0000E3000000}"/>
    <hyperlink ref="H67" r:id="rId174" xr:uid="{00000000-0004-0000-0000-0000E4000000}"/>
    <hyperlink ref="H20" r:id="rId175" xr:uid="{00000000-0004-0000-0000-0000E6000000}"/>
    <hyperlink ref="H49" r:id="rId176" xr:uid="{00000000-0004-0000-0000-0000E7000000}"/>
    <hyperlink ref="H39" r:id="rId177" xr:uid="{00000000-0004-0000-0000-0000E8000000}"/>
    <hyperlink ref="H633" r:id="rId178" xr:uid="{00000000-0004-0000-0000-0000E9000000}"/>
    <hyperlink ref="H808" r:id="rId179" xr:uid="{00000000-0004-0000-0000-0000EB000000}"/>
    <hyperlink ref="H650" r:id="rId180" xr:uid="{00000000-0004-0000-0000-0000EC000000}"/>
    <hyperlink ref="H631" r:id="rId181" xr:uid="{00000000-0004-0000-0000-0000ED000000}"/>
    <hyperlink ref="H632" r:id="rId182" xr:uid="{00000000-0004-0000-0000-0000F0000000}"/>
    <hyperlink ref="H580" r:id="rId183" xr:uid="{00000000-0004-0000-0000-0000F1000000}"/>
    <hyperlink ref="H646" r:id="rId184" xr:uid="{00000000-0004-0000-0000-0000F3000000}"/>
    <hyperlink ref="H645" r:id="rId185" xr:uid="{00000000-0004-0000-0000-0000F5000000}"/>
    <hyperlink ref="H635" r:id="rId186" xr:uid="{00000000-0004-0000-0000-0000F6000000}"/>
    <hyperlink ref="H617" r:id="rId187" xr:uid="{00000000-0004-0000-0000-0000F7000000}"/>
    <hyperlink ref="H612" r:id="rId188" xr:uid="{00000000-0004-0000-0000-0000F9000000}"/>
    <hyperlink ref="H160" r:id="rId189" xr:uid="{00000000-0004-0000-0000-0000FA000000}"/>
    <hyperlink ref="H602" r:id="rId190" xr:uid="{00000000-0004-0000-0000-0000FB000000}"/>
    <hyperlink ref="H331" r:id="rId191" xr:uid="{00000000-0004-0000-0000-0000FC000000}"/>
    <hyperlink ref="H888" r:id="rId192" xr:uid="{00000000-0004-0000-0000-0000FD000000}"/>
    <hyperlink ref="H334" r:id="rId193" xr:uid="{00000000-0004-0000-0000-0000FE000000}"/>
    <hyperlink ref="H350" r:id="rId194" xr:uid="{00000000-0004-0000-0000-0000FF000000}"/>
    <hyperlink ref="H536" r:id="rId195" xr:uid="{00000000-0004-0000-0000-000000010000}"/>
    <hyperlink ref="H972" r:id="rId196" xr:uid="{00000000-0004-0000-0000-000002010000}"/>
    <hyperlink ref="H732" r:id="rId197" xr:uid="{00000000-0004-0000-0000-000003010000}"/>
    <hyperlink ref="H491" r:id="rId198" xr:uid="{00000000-0004-0000-0000-000004010000}"/>
    <hyperlink ref="H125" r:id="rId199" xr:uid="{00000000-0004-0000-0000-000005010000}"/>
    <hyperlink ref="H23" r:id="rId200" xr:uid="{00000000-0004-0000-0000-000006010000}"/>
    <hyperlink ref="H741" r:id="rId201" xr:uid="{00000000-0004-0000-0000-000007010000}"/>
    <hyperlink ref="H441" r:id="rId202" xr:uid="{00000000-0004-0000-0000-000008010000}"/>
    <hyperlink ref="H318" r:id="rId203" display="mailto:dan_gasiorowski@msn.com" xr:uid="{00000000-0004-0000-0000-00000A010000}"/>
    <hyperlink ref="H176" r:id="rId204" xr:uid="{00000000-0004-0000-0000-00000B010000}"/>
    <hyperlink ref="H310" r:id="rId205" xr:uid="{00000000-0004-0000-0000-00000C010000}"/>
    <hyperlink ref="H308" r:id="rId206" xr:uid="{00000000-0004-0000-0000-00000D010000}"/>
    <hyperlink ref="H43" r:id="rId207" xr:uid="{00000000-0004-0000-0000-00000E010000}"/>
    <hyperlink ref="H697" r:id="rId208" xr:uid="{00000000-0004-0000-0000-00000F010000}"/>
    <hyperlink ref="H415" r:id="rId209" xr:uid="{00000000-0004-0000-0000-000011010000}"/>
    <hyperlink ref="H319" r:id="rId210" xr:uid="{00000000-0004-0000-0000-000013010000}"/>
    <hyperlink ref="H344" r:id="rId211" display="mailto:roads@newlenox.org" xr:uid="{00000000-0004-0000-0000-000014010000}"/>
    <hyperlink ref="H385" r:id="rId212" xr:uid="{00000000-0004-0000-0000-000015010000}"/>
    <hyperlink ref="H792" r:id="rId213" xr:uid="{00000000-0004-0000-0000-000017010000}"/>
    <hyperlink ref="H611" r:id="rId214" xr:uid="{00000000-0004-0000-0000-000018010000}"/>
    <hyperlink ref="H298" r:id="rId215" xr:uid="{00000000-0004-0000-0000-000019010000}"/>
    <hyperlink ref="H434" r:id="rId216" xr:uid="{00000000-0004-0000-0000-00001A010000}"/>
    <hyperlink ref="H372" r:id="rId217" xr:uid="{00000000-0004-0000-0000-00001B010000}"/>
    <hyperlink ref="H448" r:id="rId218" xr:uid="{00000000-0004-0000-0000-00001C010000}"/>
    <hyperlink ref="H12" r:id="rId219" xr:uid="{00000000-0004-0000-0000-00001D010000}"/>
    <hyperlink ref="H440" r:id="rId220" xr:uid="{00000000-0004-0000-0000-00001F010000}"/>
    <hyperlink ref="H301" r:id="rId221" xr:uid="{00000000-0004-0000-0000-000020010000}"/>
    <hyperlink ref="H157" r:id="rId222" xr:uid="{00000000-0004-0000-0000-000021010000}"/>
    <hyperlink ref="H388" r:id="rId223" xr:uid="{00000000-0004-0000-0000-000022010000}"/>
    <hyperlink ref="H167" r:id="rId224" xr:uid="{00000000-0004-0000-0000-000023010000}"/>
    <hyperlink ref="H145" r:id="rId225" xr:uid="{00000000-0004-0000-0000-000024010000}"/>
    <hyperlink ref="H83" r:id="rId226" xr:uid="{00000000-0004-0000-0000-000027010000}"/>
    <hyperlink ref="H398" r:id="rId227" xr:uid="{00000000-0004-0000-0000-000028010000}"/>
    <hyperlink ref="H138" r:id="rId228" xr:uid="{00000000-0004-0000-0000-000029010000}"/>
    <hyperlink ref="H97" r:id="rId229" xr:uid="{00000000-0004-0000-0000-00002A010000}"/>
    <hyperlink ref="H389" r:id="rId230" xr:uid="{00000000-0004-0000-0000-00002B010000}"/>
    <hyperlink ref="H130" r:id="rId231" xr:uid="{00000000-0004-0000-0000-00002C010000}"/>
    <hyperlink ref="H187" r:id="rId232" xr:uid="{00000000-0004-0000-0000-00002D010000}"/>
    <hyperlink ref="H90" r:id="rId233" xr:uid="{00000000-0004-0000-0000-00002F010000}"/>
    <hyperlink ref="H283" r:id="rId234" xr:uid="{00000000-0004-0000-0000-000030010000}"/>
    <hyperlink ref="H229" r:id="rId235" xr:uid="{00000000-0004-0000-0000-000032010000}"/>
    <hyperlink ref="H168" r:id="rId236" xr:uid="{00000000-0004-0000-0000-000033010000}"/>
    <hyperlink ref="H120" r:id="rId237" xr:uid="{00000000-0004-0000-0000-000035010000}"/>
    <hyperlink ref="H96" r:id="rId238" xr:uid="{00000000-0004-0000-0000-000036010000}"/>
    <hyperlink ref="H92" r:id="rId239" xr:uid="{00000000-0004-0000-0000-000037010000}"/>
    <hyperlink ref="H269" r:id="rId240" xr:uid="{00000000-0004-0000-0000-000038010000}"/>
    <hyperlink ref="H219" r:id="rId241" xr:uid="{00000000-0004-0000-0000-00003A010000}"/>
    <hyperlink ref="H211" r:id="rId242" xr:uid="{00000000-0004-0000-0000-00003B010000}"/>
    <hyperlink ref="H144" r:id="rId243" xr:uid="{00000000-0004-0000-0000-00003C010000}"/>
    <hyperlink ref="H143" r:id="rId244" xr:uid="{00000000-0004-0000-0000-00003D010000}"/>
    <hyperlink ref="H118" r:id="rId245" xr:uid="{00000000-0004-0000-0000-00003E010000}"/>
    <hyperlink ref="H99" r:id="rId246" xr:uid="{00000000-0004-0000-0000-000040010000}"/>
    <hyperlink ref="H517" r:id="rId247" xr:uid="{00000000-0004-0000-0000-000041010000}"/>
    <hyperlink ref="H242" r:id="rId248" xr:uid="{00000000-0004-0000-0000-000042010000}"/>
    <hyperlink ref="H275" r:id="rId249" display="mloftin@unioncountyar.com" xr:uid="{00000000-0004-0000-0000-000044010000}"/>
    <hyperlink ref="H137" r:id="rId250" xr:uid="{00000000-0004-0000-0000-000045010000}"/>
    <hyperlink ref="H945" r:id="rId251" xr:uid="{00000000-0004-0000-0000-000046010000}"/>
    <hyperlink ref="H35" r:id="rId252" display="mailto:wrbechd@elmoreco.org" xr:uid="{00000000-0004-0000-0000-000048010000}"/>
    <hyperlink ref="H327" r:id="rId253" xr:uid="{00000000-0004-0000-0000-000049010000}"/>
    <hyperlink ref="H535" r:id="rId254" xr:uid="{00000000-0004-0000-0000-00004A010000}"/>
    <hyperlink ref="H531" r:id="rId255" xr:uid="{00000000-0004-0000-0000-00004B010000}"/>
    <hyperlink ref="H85" r:id="rId256" xr:uid="{00000000-0004-0000-0000-00004C010000}"/>
    <hyperlink ref="H964" r:id="rId257" xr:uid="{00000000-0004-0000-0000-00004D010000}"/>
    <hyperlink ref="H958" r:id="rId258" xr:uid="{00000000-0004-0000-0000-00004E010000}"/>
    <hyperlink ref="H953" r:id="rId259" xr:uid="{00000000-0004-0000-0000-000051010000}"/>
    <hyperlink ref="H949" r:id="rId260" xr:uid="{00000000-0004-0000-0000-000052010000}"/>
    <hyperlink ref="H947" r:id="rId261" xr:uid="{00000000-0004-0000-0000-000053010000}"/>
    <hyperlink ref="H940" r:id="rId262" xr:uid="{00000000-0004-0000-0000-000054010000}"/>
    <hyperlink ref="H936" r:id="rId263" xr:uid="{00000000-0004-0000-0000-000055010000}"/>
    <hyperlink ref="H934" r:id="rId264" xr:uid="{00000000-0004-0000-0000-000056010000}"/>
    <hyperlink ref="H927" r:id="rId265" xr:uid="{00000000-0004-0000-0000-000057010000}"/>
    <hyperlink ref="H926" r:id="rId266" xr:uid="{00000000-0004-0000-0000-000058010000}"/>
    <hyperlink ref="H925" r:id="rId267" xr:uid="{00000000-0004-0000-0000-000059010000}"/>
    <hyperlink ref="H924" r:id="rId268" xr:uid="{00000000-0004-0000-0000-00005A010000}"/>
    <hyperlink ref="H919" r:id="rId269" xr:uid="{00000000-0004-0000-0000-00005C010000}"/>
    <hyperlink ref="H916" r:id="rId270" xr:uid="{00000000-0004-0000-0000-00005D010000}"/>
    <hyperlink ref="H913" r:id="rId271" xr:uid="{00000000-0004-0000-0000-00005E010000}"/>
    <hyperlink ref="H894" r:id="rId272" xr:uid="{00000000-0004-0000-0000-00005F010000}"/>
    <hyperlink ref="H871" r:id="rId273" xr:uid="{00000000-0004-0000-0000-000060010000}"/>
    <hyperlink ref="H869" r:id="rId274" xr:uid="{00000000-0004-0000-0000-000061010000}"/>
    <hyperlink ref="H864" r:id="rId275" xr:uid="{00000000-0004-0000-0000-000062010000}"/>
    <hyperlink ref="H850" r:id="rId276" xr:uid="{00000000-0004-0000-0000-000064010000}"/>
    <hyperlink ref="H840" r:id="rId277" xr:uid="{00000000-0004-0000-0000-000065010000}"/>
    <hyperlink ref="H825" r:id="rId278" xr:uid="{00000000-0004-0000-0000-000066010000}"/>
    <hyperlink ref="H816" r:id="rId279" xr:uid="{00000000-0004-0000-0000-000067010000}"/>
    <hyperlink ref="H798" r:id="rId280" xr:uid="{00000000-0004-0000-0000-000068010000}"/>
    <hyperlink ref="H761" r:id="rId281" xr:uid="{00000000-0004-0000-0000-000069010000}"/>
    <hyperlink ref="H757" r:id="rId282" xr:uid="{00000000-0004-0000-0000-00006A010000}"/>
    <hyperlink ref="H751" r:id="rId283" xr:uid="{00000000-0004-0000-0000-00006B010000}"/>
    <hyperlink ref="H747" r:id="rId284" xr:uid="{00000000-0004-0000-0000-00006C010000}"/>
    <hyperlink ref="H739" r:id="rId285" xr:uid="{00000000-0004-0000-0000-00006D010000}"/>
    <hyperlink ref="H722" r:id="rId286" xr:uid="{00000000-0004-0000-0000-00006E010000}"/>
    <hyperlink ref="H692" r:id="rId287" xr:uid="{00000000-0004-0000-0000-00006F010000}"/>
    <hyperlink ref="H658" r:id="rId288" xr:uid="{00000000-0004-0000-0000-000070010000}"/>
    <hyperlink ref="H653" r:id="rId289" xr:uid="{00000000-0004-0000-0000-000071010000}"/>
    <hyperlink ref="H652" r:id="rId290" xr:uid="{00000000-0004-0000-0000-000072010000}"/>
    <hyperlink ref="H651" r:id="rId291" xr:uid="{00000000-0004-0000-0000-000073010000}"/>
    <hyperlink ref="H648" r:id="rId292" xr:uid="{00000000-0004-0000-0000-000075010000}"/>
    <hyperlink ref="H647" r:id="rId293" xr:uid="{00000000-0004-0000-0000-000076010000}"/>
    <hyperlink ref="H643" r:id="rId294" xr:uid="{00000000-0004-0000-0000-000077010000}"/>
    <hyperlink ref="H641" r:id="rId295" xr:uid="{00000000-0004-0000-0000-000078010000}"/>
    <hyperlink ref="H639" r:id="rId296" xr:uid="{00000000-0004-0000-0000-000079010000}"/>
    <hyperlink ref="H638" r:id="rId297" xr:uid="{00000000-0004-0000-0000-00007A010000}"/>
    <hyperlink ref="H628" r:id="rId298" xr:uid="{00000000-0004-0000-0000-00007C010000}"/>
    <hyperlink ref="H626" r:id="rId299" xr:uid="{00000000-0004-0000-0000-00007D010000}"/>
    <hyperlink ref="H615" r:id="rId300" xr:uid="{00000000-0004-0000-0000-00007E010000}"/>
    <hyperlink ref="H614" r:id="rId301" xr:uid="{00000000-0004-0000-0000-00007F010000}"/>
    <hyperlink ref="H606" r:id="rId302" xr:uid="{00000000-0004-0000-0000-000080010000}"/>
    <hyperlink ref="H603" r:id="rId303" xr:uid="{00000000-0004-0000-0000-000081010000}"/>
    <hyperlink ref="H566" r:id="rId304" xr:uid="{00000000-0004-0000-0000-000083010000}"/>
    <hyperlink ref="H518" r:id="rId305" xr:uid="{00000000-0004-0000-0000-000084010000}"/>
    <hyperlink ref="H483" r:id="rId306" xr:uid="{00000000-0004-0000-0000-000085010000}"/>
    <hyperlink ref="H443" r:id="rId307" xr:uid="{00000000-0004-0000-0000-000087010000}"/>
    <hyperlink ref="H418" r:id="rId308" xr:uid="{00000000-0004-0000-0000-000088010000}"/>
    <hyperlink ref="H370" r:id="rId309" xr:uid="{00000000-0004-0000-0000-00008B010000}"/>
    <hyperlink ref="H369" r:id="rId310" xr:uid="{00000000-0004-0000-0000-00008C010000}"/>
    <hyperlink ref="H368" r:id="rId311" xr:uid="{00000000-0004-0000-0000-00008D010000}"/>
    <hyperlink ref="H367" r:id="rId312" xr:uid="{00000000-0004-0000-0000-00008E010000}"/>
    <hyperlink ref="H366" r:id="rId313" xr:uid="{00000000-0004-0000-0000-000090010000}"/>
    <hyperlink ref="H358" r:id="rId314" xr:uid="{00000000-0004-0000-0000-000092010000}"/>
    <hyperlink ref="H353" r:id="rId315" xr:uid="{00000000-0004-0000-0000-000093010000}"/>
    <hyperlink ref="H335" r:id="rId316" xr:uid="{00000000-0004-0000-0000-000094010000}"/>
    <hyperlink ref="H315" r:id="rId317" xr:uid="{00000000-0004-0000-0000-000095010000}"/>
    <hyperlink ref="H250" r:id="rId318" xr:uid="{00000000-0004-0000-0000-000097010000}"/>
    <hyperlink ref="H244" r:id="rId319" xr:uid="{00000000-0004-0000-0000-000098010000}"/>
    <hyperlink ref="H243" r:id="rId320" xr:uid="{00000000-0004-0000-0000-000099010000}"/>
    <hyperlink ref="H236" r:id="rId321" xr:uid="{00000000-0004-0000-0000-00009A010000}"/>
    <hyperlink ref="H234" r:id="rId322" display="accountspayable@magnoliaschools.net, ashly.roberts@magnoliaschools.net" xr:uid="{00000000-0004-0000-0000-00009B010000}"/>
    <hyperlink ref="H217" r:id="rId323" xr:uid="{00000000-0004-0000-0000-00009C010000}"/>
    <hyperlink ref="H214" r:id="rId324" xr:uid="{00000000-0004-0000-0000-00009D010000}"/>
    <hyperlink ref="H205" r:id="rId325" xr:uid="{00000000-0004-0000-0000-00009E010000}"/>
    <hyperlink ref="H149" r:id="rId326" xr:uid="{00000000-0004-0000-0000-00009F010000}"/>
    <hyperlink ref="H116" r:id="rId327" xr:uid="{00000000-0004-0000-0000-0000A0010000}"/>
    <hyperlink ref="H94" r:id="rId328" xr:uid="{00000000-0004-0000-0000-0000A1010000}"/>
    <hyperlink ref="H82" r:id="rId329" xr:uid="{00000000-0004-0000-0000-0000A2010000}"/>
    <hyperlink ref="H76" r:id="rId330" xr:uid="{00000000-0004-0000-0000-0000A3010000}"/>
    <hyperlink ref="H75" r:id="rId331" xr:uid="{00000000-0004-0000-0000-0000A4010000}"/>
    <hyperlink ref="H56" r:id="rId332" xr:uid="{00000000-0004-0000-0000-0000A5010000}"/>
    <hyperlink ref="H46" r:id="rId333" display="stephanied@nemorganws.com,gracer@nemorganws.com" xr:uid="{00000000-0004-0000-0000-0000A6010000}"/>
    <hyperlink ref="H11" r:id="rId334" xr:uid="{00000000-0004-0000-0000-0000A8010000}"/>
    <hyperlink ref="H163" r:id="rId335" display="mailto:cityhall@cityofsalesville.org" xr:uid="{00000000-0004-0000-0000-0000A9010000}"/>
    <hyperlink ref="H181" r:id="rId336" xr:uid="{00000000-0004-0000-0000-0000AB010000}"/>
    <hyperlink ref="H183" r:id="rId337" display="mailto:clfd@pobox.com" xr:uid="{00000000-0004-0000-0000-0000AC010000}"/>
    <hyperlink ref="H378" r:id="rId338" xr:uid="{00000000-0004-0000-0000-0000AD010000}"/>
    <hyperlink ref="H851" r:id="rId339" xr:uid="{00000000-0004-0000-0000-0000AE010000}"/>
    <hyperlink ref="H161" r:id="rId340" xr:uid="{00000000-0004-0000-0000-0000AF010000}"/>
    <hyperlink ref="H196" r:id="rId341" xr:uid="{00000000-0004-0000-0000-0000B0010000}"/>
    <hyperlink ref="H260" r:id="rId342" xr:uid="{00000000-0004-0000-0000-0000B3010000}"/>
    <hyperlink ref="H134" r:id="rId343" xr:uid="{00000000-0004-0000-0000-0000B4010000}"/>
    <hyperlink ref="H191" r:id="rId344" xr:uid="{00000000-0004-0000-0000-0000B6010000}"/>
    <hyperlink ref="H251" r:id="rId345" xr:uid="{00000000-0004-0000-0000-0000B8010000}"/>
    <hyperlink ref="H262" r:id="rId346" xr:uid="{00000000-0004-0000-0000-0000B9010000}"/>
    <hyperlink ref="H325" r:id="rId347" xr:uid="{00000000-0004-0000-0000-0000BA010000}"/>
    <hyperlink ref="H140" r:id="rId348" xr:uid="{00000000-0004-0000-0000-0000BC010000}"/>
    <hyperlink ref="H87" r:id="rId349" xr:uid="{00000000-0004-0000-0000-0000BD010000}"/>
    <hyperlink ref="H88" r:id="rId350" xr:uid="{00000000-0004-0000-0000-0000BE010000}"/>
    <hyperlink ref="H158" r:id="rId351" xr:uid="{00000000-0004-0000-0000-0000C0010000}"/>
    <hyperlink ref="H220" r:id="rId352" xr:uid="{00000000-0004-0000-0000-0000C1010000}"/>
    <hyperlink ref="H430" r:id="rId353" xr:uid="{00000000-0004-0000-0000-0000C5010000}"/>
    <hyperlink ref="H759" r:id="rId354" xr:uid="{00000000-0004-0000-0000-0000C6010000}"/>
    <hyperlink ref="H994" r:id="rId355" xr:uid="{00000000-0004-0000-0000-0000C7010000}"/>
    <hyperlink ref="H985" r:id="rId356" xr:uid="{00000000-0004-0000-0000-0000C8010000}"/>
    <hyperlink ref="H986" r:id="rId357" xr:uid="{00000000-0004-0000-0000-0000C9010000}"/>
    <hyperlink ref="H990" r:id="rId358" xr:uid="{00000000-0004-0000-0000-0000CA010000}"/>
    <hyperlink ref="H995" r:id="rId359" xr:uid="{00000000-0004-0000-0000-0000CB010000}"/>
    <hyperlink ref="H993" r:id="rId360" xr:uid="{00000000-0004-0000-0000-0000CC010000}"/>
    <hyperlink ref="H991" r:id="rId361" display="mailto:jerryholland8352@att.net" xr:uid="{00000000-0004-0000-0000-0000CD010000}"/>
    <hyperlink ref="H102" r:id="rId362" xr:uid="{00000000-0004-0000-0000-0000CF010000}"/>
    <hyperlink ref="H101" r:id="rId363" xr:uid="{00000000-0004-0000-0000-0000D0010000}"/>
    <hyperlink ref="H208" r:id="rId364" xr:uid="{00000000-0004-0000-0000-0000D1010000}"/>
    <hyperlink ref="H281" r:id="rId365" xr:uid="{00000000-0004-0000-0000-0000D3010000}"/>
    <hyperlink ref="H232" r:id="rId366" xr:uid="{00000000-0004-0000-0000-0000D5010000}"/>
    <hyperlink ref="H178" r:id="rId367" xr:uid="{00000000-0004-0000-0000-0000D6010000}"/>
    <hyperlink ref="H351" r:id="rId368" xr:uid="{00000000-0004-0000-0000-0000D7010000}"/>
    <hyperlink ref="H195" r:id="rId369" xr:uid="{00000000-0004-0000-0000-0000D8010000}"/>
    <hyperlink ref="H885" r:id="rId370" xr:uid="{00000000-0004-0000-0000-0000DA010000}"/>
    <hyperlink ref="H998" r:id="rId371" xr:uid="{00000000-0004-0000-0000-0000DC010000}"/>
    <hyperlink ref="H831" r:id="rId372" display="mailto:cnuofc@gwtc.net" xr:uid="{00000000-0004-0000-0000-0000DD010000}"/>
    <hyperlink ref="H273" r:id="rId373" xr:uid="{00000000-0004-0000-0000-0000DE010000}"/>
    <hyperlink ref="H146" r:id="rId374" xr:uid="{00000000-0004-0000-0000-0000E0010000}"/>
    <hyperlink ref="H348" r:id="rId375" xr:uid="{00000000-0004-0000-0000-0000E1010000}"/>
    <hyperlink ref="H860" r:id="rId376" xr:uid="{00000000-0004-0000-0000-0000E3010000}"/>
    <hyperlink ref="H286" r:id="rId377" xr:uid="{00000000-0004-0000-0000-0000E4010000}"/>
    <hyperlink ref="H414" r:id="rId378" display="mailto:Sruffin-hall@cityofbn.com" xr:uid="{863F75D4-FA66-4F78-BAD9-7AC8E029AC25}"/>
    <hyperlink ref="H520" r:id="rId379" xr:uid="{C75F97BA-F6C0-43DF-AE77-43B5138049AA}"/>
    <hyperlink ref="H164" r:id="rId380" xr:uid="{8F834665-466A-46F2-9B9E-0FBE1979C4D4}"/>
    <hyperlink ref="H996" r:id="rId381" display="mailto:wilswg6659@gmail.com" xr:uid="{69FBE4A5-E404-4715-AACA-42CA2953DF82}"/>
    <hyperlink ref="H2" r:id="rId382" xr:uid="{E8D4A580-0B90-4A4F-85DC-301900DD9996}"/>
    <hyperlink ref="H920" r:id="rId383" xr:uid="{A69D78BD-B75F-4FF7-A88E-98F561334909}"/>
    <hyperlink ref="H379" r:id="rId384" xr:uid="{38F1FD81-F0B9-458E-B755-DDFAA8975483}"/>
    <hyperlink ref="H892" r:id="rId385" xr:uid="{BA1A564A-62E7-47AF-97AE-42A882C114B0}"/>
    <hyperlink ref="H14" r:id="rId386" xr:uid="{C53C35BF-59C4-4757-A974-EB2898D8AD6E}"/>
    <hyperlink ref="H16" r:id="rId387" xr:uid="{9520966C-6F40-4291-8BA1-C837B5FE381D}"/>
    <hyperlink ref="H17" r:id="rId388" xr:uid="{1551BD51-59E1-42B3-9FB6-F63FBA9D22D6}"/>
    <hyperlink ref="H540" r:id="rId389" xr:uid="{A8775079-672A-447E-837B-BD1B56D5C703}"/>
    <hyperlink ref="H572" r:id="rId390" xr:uid="{297A509C-3E0C-4F24-B893-C1B61E4D1D4F}"/>
    <hyperlink ref="H743" r:id="rId391" xr:uid="{121E266B-BDB3-497E-8A6C-B3E130210CBE}"/>
    <hyperlink ref="H230" r:id="rId392" xr:uid="{FAF6CB73-20B3-4D54-ACCF-6287F7635602}"/>
    <hyperlink ref="H411" r:id="rId393" xr:uid="{B5D3921F-6E22-445D-AF3C-0D4AE421169E}"/>
    <hyperlink ref="H179" r:id="rId394" xr:uid="{319AD754-C72E-4B64-89C4-A20A50E33234}"/>
    <hyperlink ref="H394" r:id="rId395" xr:uid="{4C162E53-E7D6-4050-9C20-813BDFFCB4DC}"/>
    <hyperlink ref="H785" r:id="rId396" xr:uid="{EFAA7744-F282-4EFF-9FBF-418C6BF53DE0}"/>
    <hyperlink ref="H438" r:id="rId397" xr:uid="{884153C1-250A-41C2-82A8-7E01B33711CE}"/>
    <hyperlink ref="H479" r:id="rId398" xr:uid="{4E455F88-831F-4961-BFD6-7D6B40403D35}"/>
    <hyperlink ref="H855" r:id="rId399" xr:uid="{9D29681A-61E8-4046-A6AA-B340B3D196D7}"/>
    <hyperlink ref="H452" r:id="rId400" xr:uid="{1446A5A7-2A8F-4DFB-8590-0352B591EEF1}"/>
    <hyperlink ref="H809" r:id="rId401" xr:uid="{AC3464A0-9659-4457-BB05-6E1DCE9EF4F7}"/>
    <hyperlink ref="H589" r:id="rId402" xr:uid="{4DA3FF11-69D5-481B-AFE0-677D25F6CB93}"/>
    <hyperlink ref="H8" r:id="rId403" xr:uid="{620A76BF-366E-40CB-BD7B-AD54346CAB34}"/>
    <hyperlink ref="H268" r:id="rId404" xr:uid="{93F25DF7-3399-4BAC-9E1D-78D46E66D626}"/>
    <hyperlink ref="H962" r:id="rId405" xr:uid="{91DD0984-A281-4B90-BD20-C78D0D279B03}"/>
    <hyperlink ref="H457" r:id="rId406" xr:uid="{AD365C29-04F5-4C36-B857-03A1CDEC384C}"/>
    <hyperlink ref="H673" r:id="rId407" xr:uid="{10447984-EB8B-4D76-8436-18B4588847C7}"/>
    <hyperlink ref="H18" r:id="rId408" xr:uid="{12818BE3-B5DC-48CE-B098-E48DA9E3EC0B}"/>
    <hyperlink ref="H495" r:id="rId409" xr:uid="{8D419336-8796-4FF2-8C0A-3BC91B6B8FEA}"/>
    <hyperlink ref="H681" r:id="rId410" xr:uid="{EDDFA11E-1C38-4577-A96F-B082D9B2A75C}"/>
    <hyperlink ref="H1002" r:id="rId411" xr:uid="{7A5FD52A-9515-4C36-86A7-EE23DDDE40B3}"/>
    <hyperlink ref="H173" r:id="rId412" xr:uid="{7B156D8B-7ECF-4845-B98E-ECE88D9C3302}"/>
    <hyperlink ref="H359" r:id="rId413" xr:uid="{106068B5-84C2-4835-9A53-9C5A1C0C92FD}"/>
    <hyperlink ref="H245" r:id="rId414" xr:uid="{9A28A651-9075-40BC-BCE6-CC31563A9AC9}"/>
    <hyperlink ref="H744" r:id="rId415" xr:uid="{ADB6D94A-0AB2-4859-AC6B-84AA4B4D548C}"/>
    <hyperlink ref="H417" r:id="rId416" xr:uid="{DE04DE64-C84D-4248-B98B-49B3BEFDE855}"/>
    <hyperlink ref="H542" r:id="rId417" xr:uid="{0C16D258-9C04-4E7E-B3B6-1F5F7339A4A3}"/>
    <hyperlink ref="H215" r:id="rId418" xr:uid="{B2DE45E6-5521-48E3-B45D-87741C0D9127}"/>
    <hyperlink ref="H549" r:id="rId419" xr:uid="{19633AE5-6866-4A04-94E9-7A0EE595127A}"/>
    <hyperlink ref="H254" r:id="rId420" xr:uid="{2BDCAF9B-638B-4DCC-BB35-C7225035F24B}"/>
    <hyperlink ref="H446" r:id="rId421" xr:uid="{102855D1-3D6F-43DC-83FE-91E651252B30}"/>
    <hyperlink ref="H944" r:id="rId422" xr:uid="{AC639BDB-E677-4EF1-96C9-0FEBF7F67999}"/>
    <hyperlink ref="H769" r:id="rId423" xr:uid="{CBF2B630-3CD8-443C-A701-AFAFD7AE64EF}"/>
    <hyperlink ref="H573" r:id="rId424" display="mailto:cayugaswcd@cayugaswcd.org" xr:uid="{C4D7D9C0-66BD-4330-AD90-C4F18E49A5B1}"/>
    <hyperlink ref="H935" r:id="rId425" xr:uid="{B4885286-CC3E-47C2-A930-FDB15D1601C0}"/>
    <hyperlink ref="H506" r:id="rId426" xr:uid="{7D593A21-7B54-49EB-B5D4-ADA7FAFE4437}"/>
    <hyperlink ref="H857" r:id="rId427" xr:uid="{43549F76-AB17-4DF9-B4CA-7BC0F4254F2A}"/>
    <hyperlink ref="H727" r:id="rId428" display="mailto:dbender@quakertown.org" xr:uid="{8ED5A2B8-B3E8-4F9D-A3C9-BC0EF121995E}"/>
    <hyperlink ref="H629" r:id="rId429" display="mailto:accounts@lvcs.k12.or.us" xr:uid="{03E5A1CA-86CE-4DBA-9532-17DEFD91113F}"/>
    <hyperlink ref="H213" r:id="rId430" display="mailto:gyoungblood@horatioschools.org" xr:uid="{115FFE81-26B6-473C-ABA8-5B3E02AE97B6}"/>
    <hyperlink ref="H762" r:id="rId431" display="mailto:finance@camdenmilitary.com" xr:uid="{4A79687F-B69C-4755-BD8C-56C95C4543DC}"/>
    <hyperlink ref="H750" r:id="rId432" xr:uid="{9CF42094-6307-4E58-A6ED-4F006DC3F098}"/>
    <hyperlink ref="H839" r:id="rId433" display="mattyk@itctel.com" xr:uid="{397AAB0A-EBF8-4FC6-B0F0-8C2810B5F183}"/>
    <hyperlink ref="H630" r:id="rId434" xr:uid="{46AEB62C-6D53-4A1F-9F6A-8440E92D6BB3}"/>
    <hyperlink ref="H955" r:id="rId435" xr:uid="{90952965-6F3C-443D-AF15-CAA6A2AF78E1}"/>
    <hyperlink ref="H912" r:id="rId436" xr:uid="{4469660F-6625-4D07-B27B-FE2BCBCB5B1E}"/>
    <hyperlink ref="H285" r:id="rId437" xr:uid="{5509F3F1-851D-40FE-AFFF-180E7EA1791E}"/>
    <hyperlink ref="H413" r:id="rId438" xr:uid="{31B42A5C-7A1D-4603-8ECC-7F4EB53D4DCB}"/>
    <hyperlink ref="H844" r:id="rId439" xr:uid="{BA675F17-92F4-413D-9245-8A1D7A28EAE1}"/>
    <hyperlink ref="H803" r:id="rId440" xr:uid="{7D14CE70-1148-419D-A435-BC64FD1624E1}"/>
    <hyperlink ref="H316" r:id="rId441" xr:uid="{B97162F8-04F2-4B42-99CB-5191C9D5F34D}"/>
    <hyperlink ref="H847" r:id="rId442" xr:uid="{C176F381-AF41-4113-9CB7-CE8B905B34A5}"/>
    <hyperlink ref="H320" r:id="rId443" xr:uid="{7BA76C94-FCB8-42BC-9131-CEC59F686AD9}"/>
    <hyperlink ref="H119" r:id="rId444" xr:uid="{D9F959B3-4022-4628-944D-BAB5B0ABB741}"/>
    <hyperlink ref="H314" r:id="rId445" xr:uid="{3D304E54-AC6C-408E-85FC-4E11ABD02358}"/>
    <hyperlink ref="H303" r:id="rId446" xr:uid="{0F7E827B-B727-48AA-852B-E4A278510070}"/>
    <hyperlink ref="H296" r:id="rId447" xr:uid="{2AE4D89C-570F-4E9C-B271-70DB94BA5731}"/>
    <hyperlink ref="H299" r:id="rId448" xr:uid="{DECD4342-4F24-4928-9D79-0AF82E1BEA96}"/>
    <hyperlink ref="H324" r:id="rId449" xr:uid="{DF80D5E1-3422-4A66-AE5A-625FEC6048C1}"/>
    <hyperlink ref="H365" r:id="rId450" xr:uid="{115693B7-0504-4FAB-A3D2-46BA25CDD225}"/>
    <hyperlink ref="H551" r:id="rId451" xr:uid="{1CAB9685-1DE0-405F-90DF-B824D4CE9C9E}"/>
    <hyperlink ref="H654" r:id="rId452" xr:uid="{027D15CF-B180-443E-A8A9-CC7E963ADB60}"/>
    <hyperlink ref="H190" r:id="rId453" xr:uid="{1DB10AE4-AAB0-4E2B-909B-8BBF8E824F51}"/>
    <hyperlink ref="H409" r:id="rId454" display="mailto:alisha@callaway2water.com" xr:uid="{7A4930F0-650D-43BD-81FC-CA7E8CC6E89C}"/>
    <hyperlink ref="H307" r:id="rId455" xr:uid="{3F86D864-AEE4-4356-A20C-9211E90CBE5A}"/>
    <hyperlink ref="H400" r:id="rId456" xr:uid="{A83B7BF7-3EF5-463E-88D0-99D08EFCC83B}"/>
    <hyperlink ref="H950" r:id="rId457" xr:uid="{7E32A2C9-5FE2-45B4-BC5B-FC3B201EA8FE}"/>
    <hyperlink ref="H954" r:id="rId458" xr:uid="{EADD2962-0C81-4912-9BB8-24E50488AC0C}"/>
    <hyperlink ref="H584" r:id="rId459" display="mailto:canajohariewwtp@gmail.com" xr:uid="{13BC2330-DB41-4804-BD29-3AF6CBFF3FB3}"/>
    <hyperlink ref="H695" r:id="rId460" xr:uid="{1C657B32-01D8-4930-AB7B-EECE25092C88}"/>
    <hyperlink ref="H877" r:id="rId461" xr:uid="{7A7EE309-46A2-4BEC-BA7B-3E823A5D506C}"/>
    <hyperlink ref="H304" r:id="rId462" display="mailto:gmprdclerk@gmail.com" xr:uid="{BC59691A-4AB1-4D71-85F2-D9567B371E1E}"/>
    <hyperlink ref="H929" r:id="rId463" xr:uid="{ABE2E00D-D01B-40C5-8598-B975680004A4}"/>
    <hyperlink ref="H665" r:id="rId464" display="mailto:office@northcatasauqua.org" xr:uid="{A655B134-7B35-40EC-9644-72DE312FDBF9}"/>
    <hyperlink ref="H297" r:id="rId465" xr:uid="{33EA81A3-7546-420A-A84B-37086CC7EC8D}"/>
    <hyperlink ref="H427" r:id="rId466" xr:uid="{224EFA34-DEEF-4DC3-8262-0D8F7CD9968A}"/>
    <hyperlink ref="H402" r:id="rId467" xr:uid="{78F12990-D520-440F-AE62-B6919BE6C0F2}"/>
    <hyperlink ref="H407" r:id="rId468" xr:uid="{5710C81D-FE81-4F38-891D-7CECB45E9551}"/>
    <hyperlink ref="H493" r:id="rId469" xr:uid="{6ABA3D01-03B2-44FF-840F-D5D11C61881E}"/>
    <hyperlink ref="H900" r:id="rId470" xr:uid="{288F378C-C395-460D-87D1-61BAE3378BA8}"/>
    <hyperlink ref="H108" r:id="rId471" xr:uid="{7E4C90CF-4B41-449F-8306-37295CE9811A}"/>
    <hyperlink ref="H391" r:id="rId472" xr:uid="{304FCF14-2090-475E-83EE-62522508BC0F}"/>
    <hyperlink ref="H429" r:id="rId473" xr:uid="{F1D5FDAD-9612-4096-B103-2DC6784DB2EB}"/>
    <hyperlink ref="H794" r:id="rId474" xr:uid="{D4DED823-1DF8-4239-AFA5-2872E065AB3D}"/>
    <hyperlink ref="H951" r:id="rId475" xr:uid="{80AC0897-4525-45CB-A4D1-72F94280C378}"/>
  </hyperlinks>
  <pageMargins left="0.7" right="0.7" top="0.75" bottom="0.75" header="0" footer="0"/>
  <pageSetup orientation="portrait" r:id="rId4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Marilyn Trachsel</cp:lastModifiedBy>
  <cp:lastPrinted>2021-07-19T16:34:59Z</cp:lastPrinted>
  <dcterms:created xsi:type="dcterms:W3CDTF">2018-09-27T12:32:54Z</dcterms:created>
  <dcterms:modified xsi:type="dcterms:W3CDTF">2024-03-24T13:09:45Z</dcterms:modified>
</cp:coreProperties>
</file>